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dahogov-my.sharepoint.com/personal/julie_robinson_doi_idaho_gov/Documents/Desktop/"/>
    </mc:Choice>
  </mc:AlternateContent>
  <xr:revisionPtr revIDLastSave="0" documentId="8_{6566CDC4-3A8C-4891-9BC3-6B60DB343529}" xr6:coauthVersionLast="47" xr6:coauthVersionMax="47" xr10:uidLastSave="{00000000-0000-0000-0000-000000000000}"/>
  <workbookProtection lockStructure="1"/>
  <bookViews>
    <workbookView xWindow="30612" yWindow="-108" windowWidth="30936" windowHeight="17496" tabRatio="593" firstSheet="1" activeTab="1" xr2:uid="{00000000-000D-0000-FFFF-FFFF00000000}"/>
  </bookViews>
  <sheets>
    <sheet name="Instructions" sheetId="1" r:id="rId1"/>
    <sheet name="Carrier Info" sheetId="2" r:id="rId2"/>
    <sheet name="Exh A - Financials" sheetId="3" r:id="rId3"/>
    <sheet name="Exh B - Enrollment" sheetId="4" r:id="rId4"/>
    <sheet name="Exh C - Service Category" sheetId="5" r:id="rId5"/>
    <sheet name="Exh D - Conditions" sheetId="6" r:id="rId6"/>
    <sheet name="Exh E - Pharmacy" sheetId="7" r:id="rId7"/>
    <sheet name="Reconciliation" sheetId="8" r:id="rId8"/>
    <sheet name="Data Dictionary" sheetId="9" r:id="rId9"/>
  </sheets>
  <definedNames>
    <definedName name="_xlnm._FilterDatabase" localSheetId="3" hidden="1">'Exh B - Enrollment'!$A$1:$G$1</definedName>
    <definedName name="_xlnm._FilterDatabase" localSheetId="4" hidden="1">'Exh C - Service Category'!$A$1:$K$1</definedName>
    <definedName name="_xlnm._FilterDatabase" localSheetId="5" hidden="1">'Exh D - Conditions'!$A$1:$I$1</definedName>
    <definedName name="_xlnm._FilterDatabase" localSheetId="6" hidden="1">'Exh E - Pharmacy'!$A$1:$J$1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31" i="8" l="1"/>
  <c r="M31" i="8"/>
  <c r="O31" i="8" s="1"/>
  <c r="K31" i="8"/>
  <c r="H31" i="8"/>
  <c r="G31" i="8"/>
  <c r="F31" i="8"/>
  <c r="C31" i="8"/>
  <c r="S31" i="8" s="1"/>
  <c r="N30" i="8"/>
  <c r="M30" i="8"/>
  <c r="O30" i="8" s="1"/>
  <c r="K30" i="8"/>
  <c r="J30" i="8"/>
  <c r="L30" i="8" s="1"/>
  <c r="H30" i="8"/>
  <c r="G30" i="8"/>
  <c r="F30" i="8"/>
  <c r="C30" i="8"/>
  <c r="S30" i="8" s="1"/>
  <c r="N29" i="8"/>
  <c r="M29" i="8"/>
  <c r="O29" i="8" s="1"/>
  <c r="K29" i="8"/>
  <c r="J29" i="8"/>
  <c r="L29" i="8" s="1"/>
  <c r="H29" i="8"/>
  <c r="G29" i="8"/>
  <c r="F29" i="8"/>
  <c r="C29" i="8"/>
  <c r="S29" i="8" s="1"/>
  <c r="N28" i="8"/>
  <c r="M28" i="8"/>
  <c r="O28" i="8" s="1"/>
  <c r="K28" i="8"/>
  <c r="J28" i="8"/>
  <c r="L28" i="8" s="1"/>
  <c r="H28" i="8"/>
  <c r="G28" i="8"/>
  <c r="F28" i="8"/>
  <c r="C28" i="8"/>
  <c r="S28" i="8" s="1"/>
  <c r="P27" i="8"/>
  <c r="N27" i="8"/>
  <c r="M27" i="8"/>
  <c r="O27" i="8" s="1"/>
  <c r="K27" i="8"/>
  <c r="J27" i="8"/>
  <c r="L27" i="8" s="1"/>
  <c r="H27" i="8"/>
  <c r="G27" i="8"/>
  <c r="I27" i="8" s="1"/>
  <c r="F27" i="8"/>
  <c r="D27" i="8"/>
  <c r="C27" i="8"/>
  <c r="S27" i="8" s="1"/>
  <c r="P26" i="8"/>
  <c r="N26" i="8"/>
  <c r="M26" i="8"/>
  <c r="O26" i="8" s="1"/>
  <c r="K26" i="8"/>
  <c r="J26" i="8"/>
  <c r="L26" i="8" s="1"/>
  <c r="H26" i="8"/>
  <c r="G26" i="8"/>
  <c r="I26" i="8" s="1"/>
  <c r="F26" i="8"/>
  <c r="D26" i="8"/>
  <c r="C26" i="8"/>
  <c r="P25" i="8"/>
  <c r="N25" i="8"/>
  <c r="M25" i="8"/>
  <c r="O25" i="8" s="1"/>
  <c r="K25" i="8"/>
  <c r="J25" i="8"/>
  <c r="L25" i="8" s="1"/>
  <c r="H25" i="8"/>
  <c r="G25" i="8"/>
  <c r="F25" i="8"/>
  <c r="D25" i="8"/>
  <c r="C25" i="8"/>
  <c r="P24" i="8"/>
  <c r="N24" i="8"/>
  <c r="M24" i="8"/>
  <c r="O24" i="8" s="1"/>
  <c r="K24" i="8"/>
  <c r="J24" i="8"/>
  <c r="L24" i="8" s="1"/>
  <c r="H24" i="8"/>
  <c r="G24" i="8"/>
  <c r="F24" i="8"/>
  <c r="D24" i="8"/>
  <c r="C24" i="8"/>
  <c r="P23" i="8"/>
  <c r="N23" i="8"/>
  <c r="M23" i="8"/>
  <c r="O23" i="8" s="1"/>
  <c r="K23" i="8"/>
  <c r="J23" i="8"/>
  <c r="L23" i="8" s="1"/>
  <c r="H23" i="8"/>
  <c r="G23" i="8"/>
  <c r="F23" i="8"/>
  <c r="D23" i="8"/>
  <c r="C23" i="8"/>
  <c r="S23" i="8" s="1"/>
  <c r="P22" i="8"/>
  <c r="N22" i="8"/>
  <c r="M22" i="8"/>
  <c r="O22" i="8" s="1"/>
  <c r="K22" i="8"/>
  <c r="H22" i="8"/>
  <c r="G22" i="8"/>
  <c r="F22" i="8"/>
  <c r="D22" i="8"/>
  <c r="C22" i="8"/>
  <c r="S22" i="8" s="1"/>
  <c r="P21" i="8"/>
  <c r="N21" i="8"/>
  <c r="M21" i="8"/>
  <c r="O21" i="8" s="1"/>
  <c r="K21" i="8"/>
  <c r="J21" i="8"/>
  <c r="L21" i="8" s="1"/>
  <c r="H21" i="8"/>
  <c r="G21" i="8"/>
  <c r="F21" i="8"/>
  <c r="D21" i="8"/>
  <c r="C21" i="8"/>
  <c r="E21" i="8" s="1"/>
  <c r="P20" i="8"/>
  <c r="N20" i="8"/>
  <c r="M20" i="8"/>
  <c r="J20" i="8" s="1"/>
  <c r="L20" i="8" s="1"/>
  <c r="K20" i="8"/>
  <c r="H20" i="8"/>
  <c r="G20" i="8"/>
  <c r="F20" i="8"/>
  <c r="D20" i="8"/>
  <c r="C20" i="8"/>
  <c r="E20" i="8" s="1"/>
  <c r="P19" i="8"/>
  <c r="N19" i="8"/>
  <c r="M19" i="8"/>
  <c r="O19" i="8" s="1"/>
  <c r="K19" i="8"/>
  <c r="J19" i="8"/>
  <c r="L19" i="8" s="1"/>
  <c r="H19" i="8"/>
  <c r="G19" i="8"/>
  <c r="I19" i="8" s="1"/>
  <c r="F19" i="8"/>
  <c r="D19" i="8"/>
  <c r="C19" i="8"/>
  <c r="E19" i="8" s="1"/>
  <c r="P18" i="8"/>
  <c r="N18" i="8"/>
  <c r="M18" i="8"/>
  <c r="O18" i="8" s="1"/>
  <c r="K18" i="8"/>
  <c r="J18" i="8"/>
  <c r="L18" i="8" s="1"/>
  <c r="H18" i="8"/>
  <c r="G18" i="8"/>
  <c r="F18" i="8"/>
  <c r="D18" i="8"/>
  <c r="C18" i="8"/>
  <c r="S18" i="8" s="1"/>
  <c r="P17" i="8"/>
  <c r="N17" i="8"/>
  <c r="M17" i="8"/>
  <c r="O17" i="8" s="1"/>
  <c r="K17" i="8"/>
  <c r="H17" i="8"/>
  <c r="G17" i="8"/>
  <c r="F17" i="8"/>
  <c r="D17" i="8"/>
  <c r="C17" i="8"/>
  <c r="E17" i="8" s="1"/>
  <c r="P16" i="8"/>
  <c r="N16" i="8"/>
  <c r="M16" i="8"/>
  <c r="J16" i="8" s="1"/>
  <c r="L16" i="8" s="1"/>
  <c r="K16" i="8"/>
  <c r="H16" i="8"/>
  <c r="G16" i="8"/>
  <c r="F16" i="8"/>
  <c r="D16" i="8"/>
  <c r="C16" i="8"/>
  <c r="E16" i="8" s="1"/>
  <c r="C14" i="8"/>
  <c r="C13" i="8"/>
  <c r="C12" i="8"/>
  <c r="C11" i="8"/>
  <c r="M56" i="3"/>
  <c r="Q22" i="8" s="1"/>
  <c r="L56" i="3"/>
  <c r="Q18" i="8" s="1"/>
  <c r="J56" i="3"/>
  <c r="Q25" i="8" s="1"/>
  <c r="I56" i="3"/>
  <c r="Q21" i="8" s="1"/>
  <c r="S55" i="3"/>
  <c r="O55" i="3"/>
  <c r="K55" i="3"/>
  <c r="G55" i="3"/>
  <c r="S54" i="3"/>
  <c r="R54" i="3"/>
  <c r="Q54" i="3"/>
  <c r="P54" i="3"/>
  <c r="O54" i="3"/>
  <c r="N54" i="3"/>
  <c r="M54" i="3"/>
  <c r="L54" i="3"/>
  <c r="K54" i="3"/>
  <c r="J54" i="3"/>
  <c r="I54" i="3"/>
  <c r="H54" i="3"/>
  <c r="G54" i="3"/>
  <c r="F54" i="3"/>
  <c r="S53" i="3"/>
  <c r="R53" i="3"/>
  <c r="Q53" i="3"/>
  <c r="P53" i="3"/>
  <c r="O53" i="3"/>
  <c r="N53" i="3"/>
  <c r="M53" i="3"/>
  <c r="L53" i="3"/>
  <c r="K53" i="3"/>
  <c r="J53" i="3"/>
  <c r="I53" i="3"/>
  <c r="H53" i="3"/>
  <c r="G53" i="3"/>
  <c r="F53" i="3"/>
  <c r="E53" i="3"/>
  <c r="D53" i="3"/>
  <c r="P52" i="3"/>
  <c r="L52" i="3"/>
  <c r="H52" i="3"/>
  <c r="D52" i="3"/>
  <c r="S51" i="3"/>
  <c r="R51" i="3"/>
  <c r="Q51" i="3"/>
  <c r="P51" i="3"/>
  <c r="O51" i="3"/>
  <c r="N51" i="3"/>
  <c r="M51" i="3"/>
  <c r="L51" i="3"/>
  <c r="K51" i="3"/>
  <c r="J51" i="3"/>
  <c r="I51" i="3"/>
  <c r="H51" i="3"/>
  <c r="G51" i="3"/>
  <c r="F51" i="3"/>
  <c r="E51" i="3"/>
  <c r="E54" i="3" s="1"/>
  <c r="D51" i="3"/>
  <c r="S50" i="3"/>
  <c r="R50" i="3"/>
  <c r="Q50" i="3"/>
  <c r="P50" i="3"/>
  <c r="O50" i="3"/>
  <c r="N50" i="3"/>
  <c r="M50" i="3"/>
  <c r="L50" i="3"/>
  <c r="K50" i="3"/>
  <c r="J50" i="3"/>
  <c r="I50" i="3"/>
  <c r="H50" i="3"/>
  <c r="G50" i="3"/>
  <c r="F50" i="3"/>
  <c r="E50" i="3"/>
  <c r="D50" i="3"/>
  <c r="M23" i="3"/>
  <c r="L23" i="3"/>
  <c r="J23" i="3"/>
  <c r="I23" i="3"/>
  <c r="H23" i="3"/>
  <c r="F23" i="3"/>
  <c r="E23" i="3"/>
  <c r="D23" i="3"/>
  <c r="M21" i="3"/>
  <c r="L21" i="3"/>
  <c r="K21" i="3"/>
  <c r="J21" i="3"/>
  <c r="I21" i="3"/>
  <c r="H21" i="3"/>
  <c r="G21" i="3"/>
  <c r="F21" i="3"/>
  <c r="E21" i="3"/>
  <c r="D21" i="3"/>
  <c r="S19" i="3"/>
  <c r="S21" i="3" s="1"/>
  <c r="R19" i="3"/>
  <c r="R21" i="3" s="1"/>
  <c r="R23" i="3" s="1"/>
  <c r="Q19" i="3"/>
  <c r="Q21" i="3" s="1"/>
  <c r="Q23" i="3" s="1"/>
  <c r="P19" i="3"/>
  <c r="P21" i="3" s="1"/>
  <c r="P23" i="3" s="1"/>
  <c r="O19" i="3"/>
  <c r="O21" i="3" s="1"/>
  <c r="N19" i="3"/>
  <c r="N21" i="3" s="1"/>
  <c r="N23" i="3" s="1"/>
  <c r="M19" i="3"/>
  <c r="L19" i="3"/>
  <c r="K19" i="3"/>
  <c r="J19" i="3"/>
  <c r="I19" i="3"/>
  <c r="H19" i="3"/>
  <c r="H56" i="3" s="1"/>
  <c r="Q17" i="8" s="1"/>
  <c r="R17" i="8" s="1"/>
  <c r="G19" i="3"/>
  <c r="F19" i="3"/>
  <c r="F56" i="3" s="1"/>
  <c r="Q24" i="8" s="1"/>
  <c r="E19" i="3"/>
  <c r="E56" i="3" s="1"/>
  <c r="Q20" i="8" s="1"/>
  <c r="D19" i="3"/>
  <c r="D56" i="3" s="1"/>
  <c r="Q16" i="8" s="1"/>
  <c r="S11" i="3"/>
  <c r="R11" i="3"/>
  <c r="Q11" i="3"/>
  <c r="P11" i="3"/>
  <c r="O11" i="3"/>
  <c r="N11" i="3"/>
  <c r="M11" i="3"/>
  <c r="L11" i="3"/>
  <c r="K11" i="3"/>
  <c r="J11" i="3"/>
  <c r="I11" i="3"/>
  <c r="H11" i="3"/>
  <c r="G11" i="3"/>
  <c r="F11" i="3"/>
  <c r="E11" i="3"/>
  <c r="D11" i="3"/>
  <c r="S9" i="3"/>
  <c r="R9" i="3"/>
  <c r="Q9" i="3"/>
  <c r="P9" i="3"/>
  <c r="O9" i="3"/>
  <c r="N9" i="3"/>
  <c r="M9" i="3"/>
  <c r="L9" i="3"/>
  <c r="K9" i="3"/>
  <c r="J9" i="3"/>
  <c r="I9" i="3"/>
  <c r="H9" i="3"/>
  <c r="G9" i="3"/>
  <c r="F9" i="3"/>
  <c r="E9" i="3"/>
  <c r="D9" i="3"/>
  <c r="I16" i="8" l="1"/>
  <c r="E26" i="8"/>
  <c r="I22" i="8"/>
  <c r="I20" i="8"/>
  <c r="I30" i="8"/>
  <c r="I21" i="8"/>
  <c r="E25" i="8"/>
  <c r="I25" i="8"/>
  <c r="E24" i="8"/>
  <c r="J22" i="8"/>
  <c r="L22" i="8" s="1"/>
  <c r="J17" i="8"/>
  <c r="L17" i="8" s="1"/>
  <c r="J31" i="8"/>
  <c r="L31" i="8" s="1"/>
  <c r="S26" i="8"/>
  <c r="S20" i="8"/>
  <c r="S16" i="8"/>
  <c r="E23" i="8"/>
  <c r="S21" i="8"/>
  <c r="S25" i="8"/>
  <c r="S19" i="8"/>
  <c r="S17" i="8"/>
  <c r="I28" i="8"/>
  <c r="I24" i="8"/>
  <c r="S24" i="8"/>
  <c r="I17" i="8"/>
  <c r="I18" i="8"/>
  <c r="I31" i="8"/>
  <c r="I23" i="8"/>
  <c r="D54" i="3"/>
  <c r="I29" i="8"/>
  <c r="R21" i="8"/>
  <c r="R25" i="8"/>
  <c r="R20" i="8"/>
  <c r="R22" i="8"/>
  <c r="R24" i="8"/>
  <c r="R16" i="8"/>
  <c r="R18" i="8"/>
  <c r="O16" i="8"/>
  <c r="E27" i="8"/>
  <c r="N56" i="3"/>
  <c r="Q26" i="8" s="1"/>
  <c r="R26" i="8" s="1"/>
  <c r="E18" i="8"/>
  <c r="O20" i="8"/>
  <c r="P56" i="3"/>
  <c r="Q19" i="8" s="1"/>
  <c r="R19" i="8" s="1"/>
  <c r="Q56" i="3"/>
  <c r="Q23" i="8" s="1"/>
  <c r="R23" i="8" s="1"/>
  <c r="E22" i="8"/>
  <c r="R56" i="3"/>
  <c r="Q27" i="8" s="1"/>
  <c r="R27" i="8" s="1"/>
</calcChain>
</file>

<file path=xl/sharedStrings.xml><?xml version="1.0" encoding="utf-8"?>
<sst xmlns="http://schemas.openxmlformats.org/spreadsheetml/2006/main" count="675" uniqueCount="415">
  <si>
    <t>Idaho Department of Insurance - Health Care Cost Drivers Data Call</t>
  </si>
  <si>
    <t>Report Years 2022-2025 (incurred basis)</t>
  </si>
  <si>
    <t>Purpose and authority</t>
  </si>
  <si>
    <t>Purpose</t>
  </si>
  <si>
    <t>The Department is collecting premium, enrollment, administrative expense, and claims data to identify what is driving health care costs in Idaho's commercial health insurance market, and how those drivers have changed from 2022 through 2025. The Department intends to publish aggregated results in a public report. No carrier-identifiable, provider-identifiable, or member-identifiable data will be published.</t>
  </si>
  <si>
    <t>Legal authority</t>
  </si>
  <si>
    <t>Pursuant to the authority granted to the Director of the Idaho Department of Insurance (DOI) under Idaho Code §§ 41-219 (Examinations) and 41-247 (Inquiry powers), the DOI hereby issues this mandatory data call to insurers.</t>
  </si>
  <si>
    <t>Confidentiality</t>
  </si>
  <si>
    <t>Sections 41-227, 48-801, and 74-107, Idaho Code, provide for the confidentiality of trade secret and examination information obtained by or disclosed to the Idaho Department of Insurance (DOI) and exempts such information from public disclosure under Idaho's public records law.</t>
  </si>
  <si>
    <t>Deadline and submission</t>
  </si>
  <si>
    <t>Due date</t>
  </si>
  <si>
    <t>November 16, 2026</t>
  </si>
  <si>
    <t>Submission</t>
  </si>
  <si>
    <t>Data must be submitted electronically to "DOI Health Survey" &lt;HealthSurvey@doi.idaho.gov&gt;. Submit this completed workbook together with a copy of your filed MLR Annual Reporting Form for Idaho for each reporting year 2022 through 2025, in Excel format. If a data tab exceeds Excel's row limit, or if you prefer, submit that tab as a CSV file with exactly the same column headers and order.</t>
  </si>
  <si>
    <t>Questions</t>
  </si>
  <si>
    <t>Questions regarding the data call, template format, or technical specifications should be directed to "DOI Health Survey" &lt;HealthSurvey@doi.idaho.gov&gt;.</t>
  </si>
  <si>
    <t>Scope</t>
  </si>
  <si>
    <t>Business included</t>
  </si>
  <si>
    <t>Comprehensive major medical coverage that is Idaho business: policies and certificates reported as Idaho business in the Health Insurance columns of your Medical Loss Ratio (MLR) Annual Reporting Form. For fully insured business, include every subscriber and dependent on those policies, wherever they live. Also include self-funded employer plans you administer. Exhibit A is on a situs basis for every segment, including Self-Funded (the Uninsured Plans column of the MLR form). Exhibits B, C, D, and E cover one common population: for self-funded plans, subscribers who reside in Idaho (by subscriber ZIP code) and their dependents, regardless of where the employer is located.</t>
  </si>
  <si>
    <t>Reporting entity</t>
  </si>
  <si>
    <t>Submit one workbook per legal entity (NAIC company code). If a non-insurer affiliate administers self-funded business, report that business in the affiliated insurer's workbook and name the affiliate on the Carrier Info tab.</t>
  </si>
  <si>
    <t>Blue plans</t>
  </si>
  <si>
    <t>Report claims for your own members only. Exclude claims you process as the host plan for members of other Blue Cross Blue Shield plans (BlueCard).</t>
  </si>
  <si>
    <t>Business excluded</t>
  </si>
  <si>
    <t>Short-term health plans (including enhanced short-term health plans), student health plans, Medicare Advantage, Medicare Supplement, Medicaid managed care, stand-alone dental and vision, and other excepted benefits.</t>
  </si>
  <si>
    <t>Market Segments</t>
  </si>
  <si>
    <t>Individual: Individual coverage on and off the exchange. 
Small Group: Employer groups classified as small group in your MLR and rate filings. 
Large Group: Employer groups classified as large group. 
Self-Funded: Self-funded employer plans for which you provide administrative services (ASO/TPA); Exhibit A collects a premium equivalent for these plans (total funds collected from plan sponsors for claims and plan expenses).</t>
  </si>
  <si>
    <t>Years</t>
  </si>
  <si>
    <t>Report claims on an incurred basis for calendar years 2022, 2023, 2024, and 2025, using the date of service (admission date for inpatient stays).</t>
  </si>
  <si>
    <t>Paid-through date</t>
  </si>
  <si>
    <t>Include claims paid through at least July 31, 2026. You may use a later paid-through date if your data allow, but use the same date for all four years and enter it on the Carrier Info tab. Do not add IBNR, completion factors, or other estimates of unpaid claims. Enrollment and premium are reported for the same calendar years.</t>
  </si>
  <si>
    <t>General rules</t>
  </si>
  <si>
    <t>Claims basis</t>
  </si>
  <si>
    <t>Report final adjudicated claims, net of reversals and adjustments, so that each claim is reflected once at its final amounts. Exclude fully denied claims. Include partially denied claims at their final allowed and paid amounts.</t>
  </si>
  <si>
    <t>Allowed vs. paid</t>
  </si>
  <si>
    <t>Report both. Allowed = total amount recognized for the claim under the provider contract or plan terms, including member cost sharing, before any rebates, provider settlements, or reinsurance or stop-loss recoveries. Exclude balance billing. Include claims for which you are the secondary payer under coordination of benefits: report your own allowed amount as adjudicated, your own payment as paid, and the member's remaining cost sharing; for these claims allowed will exceed paid plus member cost sharing by the other payer's payment. Paid = amount paid by the carrier or plan, excluding member cost sharing, net of claim-level recoveries, and gross of stop-loss recoveries, Idaho state reinsurance recoveries, and commercial reinsurance. Report member cost sharing (deductibles, copayments, coinsurance) separately on Exhibit C. For out-of-network claims subject to the federal No Surprises Act, allowed is the final total payment to the provider, including any amount set through open negotiation or federal independent dispute resolution and resolved by the paid-through date, plus member cost sharing. For prescription drugs, allowed is the amount the plan is charged by its pharmacy benefit manager for the claim, including member cost sharing. None of these amounts include capitation, provider settlements or incentives, or pharmacy rebates; those are reported statewide on Exhibit A.</t>
  </si>
  <si>
    <t>Subscriber ZIP and county</t>
  </si>
  <si>
    <t>Member location in Exhibits B, C, D, and E always follows the subscriber. Use the 5-digit residence ZIP code and the county of residence of the subscriber, as of the subscriber's last month of enrollment in the year. Assign all of that subscriber's dependents, enrollment, premium, and claims to the same ZIP and county, including dependents who live elsewhere. Use 99999 and Unknown if not known; use Out of State for the county of a subscriber who lives outside Idaho. Exhibits D and E are statewide totals for the same subscribers and dependents reported on Exhibits B and C, so that they tie to Exhibit C.</t>
  </si>
  <si>
    <t>Household</t>
  </si>
  <si>
    <t>A household is a subscriber contract. Household months = subscriber (contract) months. Report medical and pharmacy months separately for both members and households: pharmacy months count only members and contracts whose outpatient prescription drug benefit you or your contracted PBM administer.</t>
  </si>
  <si>
    <t>Service categories</t>
  </si>
  <si>
    <t>Use the service category mapping you use for the Unified Rate Review Template (URRT), applied to all segments, with outpatient hospital split into Emergency Room and All Other as defined in the Data Dictionary.</t>
  </si>
  <si>
    <t>Best efforts</t>
  </si>
  <si>
    <t>If a claims system conversion or a change in vendors prevents complete reporting for any year, report what is available and explain on the Carrier Info tab.</t>
  </si>
  <si>
    <t>Reconciliation</t>
  </si>
  <si>
    <t>The Reconciliation tab calculates tie-outs automatically from your entries. Explain any row flagged 'Explain'. Its format checks count ZIP codes and NDCs that lost leading zeros or have the wrong length; correct these before submitting. Keep ZIP, NDC, and ICD-10 fields as text, including in any CSV file.</t>
  </si>
  <si>
    <t>Workbook contents</t>
  </si>
  <si>
    <t>Carrier Info</t>
  </si>
  <si>
    <t>Company identification, contacts, claims paid-through date, PBM and other vendor (carve-out) history, data limitations, and officer or actuary attestation.</t>
  </si>
  <si>
    <t>Exhibit A</t>
  </si>
  <si>
    <t>Premium, incurred claims by MLR component, expenses and taxes, and enrollment indicators, statewide by segment and year, in one tab on a situs basis. Fully insured segments copy each line as filed from the MLR Annual Reporting Form; column C of the tab shows the MLR line for each row, and the rows follow the order of the form. Self-funded business is reported in its own column, with a premium equivalent in place of earned premium.</t>
  </si>
  <si>
    <t>Exhibit B</t>
  </si>
  <si>
    <t>Medical and pharmacy member months, medical and pharmacy household months, and billed premium by segment, year, subscriber ZIP, and subscriber county.</t>
  </si>
  <si>
    <t>Exhibit C</t>
  </si>
  <si>
    <t>Claims by service category, segment, year, subscriber ZIP, and subscriber county.</t>
  </si>
  <si>
    <t>Exhibit D</t>
  </si>
  <si>
    <t>Medical claims by primary ICD-10-CM diagnosis code, statewide, for the same population as Exhibits B and C.</t>
  </si>
  <si>
    <t>Exhibit E</t>
  </si>
  <si>
    <t>Pharmacy claims by NDC, statewide, for the same population as Exhibits B and C.</t>
  </si>
  <si>
    <t>Data Dictionary</t>
  </si>
  <si>
    <t>Field-by-field definitions.</t>
  </si>
  <si>
    <t>How to use this workbook</t>
  </si>
  <si>
    <t>Input cells</t>
  </si>
  <si>
    <t>Light yellow cells and all rows on data tabs are for your entries. Light blue cells are calculated - do not overwrite them.</t>
  </si>
  <si>
    <t>Example rows</t>
  </si>
  <si>
    <t>Grey rows with Market Segment = EXAMPLE show the expected format. They are ignored by all checks; overwrite or delete them.</t>
  </si>
  <si>
    <t>Legend</t>
  </si>
  <si>
    <t>Input</t>
  </si>
  <si>
    <t>Calculated (do not edit)</t>
  </si>
  <si>
    <t>Example row (ignored)</t>
  </si>
  <si>
    <t>Carrier Information and Attestation</t>
  </si>
  <si>
    <t>Company legal name</t>
  </si>
  <si>
    <t>NAIC company code</t>
  </si>
  <si>
    <t>NAIC group code</t>
  </si>
  <si>
    <t>Primary contact name</t>
  </si>
  <si>
    <t>Primary contact title</t>
  </si>
  <si>
    <t>Primary contact email</t>
  </si>
  <si>
    <t>Primary contact phone</t>
  </si>
  <si>
    <t>Data contact name (if different)</t>
  </si>
  <si>
    <t>Data contact email</t>
  </si>
  <si>
    <t>Affiliate administering self-funded business (if any)</t>
  </si>
  <si>
    <t>Claims paid-through date (7/31/2026 or later)</t>
  </si>
  <si>
    <t>Pharmacy benefit manager and other carved-out vendors by year</t>
  </si>
  <si>
    <t>Year</t>
  </si>
  <si>
    <t>PBM name</t>
  </si>
  <si>
    <t>Rx data source (PBM file / carrier warehouse)</t>
  </si>
  <si>
    <t>Other carved-out vendors (e.g., behavioral health, radiology): vendor name, services carved-out, and how claims are included in Exh C and D?</t>
  </si>
  <si>
    <t>Data limitations</t>
  </si>
  <si>
    <t>Describe any claims system conversions, PBM changes, missing data, or departures from the instructions, by exhibit and year.</t>
  </si>
  <si>
    <t>Attestation</t>
  </si>
  <si>
    <t>I attest that, to the best of my knowledge and belief, the data submitted in this workbook were prepared in accordance with the Department's instructions, include claims for services administered by pharmacy benefit managers and other subcontracted vendors except as disclosed above, are complete and accurate except as disclosed under Data limitations, and reconcile to the carrier's financial and MLR reporting except as explained on the Reconciliation tab.</t>
  </si>
  <si>
    <t>Name</t>
  </si>
  <si>
    <t>Title (officer or credentialed actuary)</t>
  </si>
  <si>
    <t>Date</t>
  </si>
  <si>
    <t>Exhibit A - Premium, Claims, and Expenses (statewide, by segment and year)</t>
  </si>
  <si>
    <t>Statewide, by segment and year, on a situs basis for every segment (business issued or sitused in Idaho, as on the MLR form). Fully insured segments: copy each line as filed from your MLR Annual Reporting Form for Idaho, without adjustment, using the line shown in column C (the line numbers are the same on the 2022 through 2025 forms; Health Insurance columns, 'Total as of 3/31' column). Self-Funded: use the Uninsured (Self-Funded) Plans column of the MLR form (reported as of 12/31) where the form has the line, and your records on the same Idaho-situs basis where it does not. Grey N/A cells do not apply to that segment. Line 16 should be zero, and line 43 should be near zero.</t>
  </si>
  <si>
    <t>Column1</t>
  </si>
  <si>
    <t>2022</t>
  </si>
  <si>
    <t>20222</t>
  </si>
  <si>
    <t>20223</t>
  </si>
  <si>
    <t>20224</t>
  </si>
  <si>
    <t>2023</t>
  </si>
  <si>
    <t>20235</t>
  </si>
  <si>
    <t>20236</t>
  </si>
  <si>
    <t>20237</t>
  </si>
  <si>
    <t>2024</t>
  </si>
  <si>
    <t>20248</t>
  </si>
  <si>
    <t>20249</t>
  </si>
  <si>
    <t>202410</t>
  </si>
  <si>
    <t>2025</t>
  </si>
  <si>
    <t>202511</t>
  </si>
  <si>
    <t>202512</t>
  </si>
  <si>
    <t>202513</t>
  </si>
  <si>
    <t>Market Segment</t>
  </si>
  <si>
    <t>MLR form line</t>
  </si>
  <si>
    <t>Individual</t>
  </si>
  <si>
    <t>Small Group</t>
  </si>
  <si>
    <t>Large Group</t>
  </si>
  <si>
    <t>Self-Funded</t>
  </si>
  <si>
    <t>PREMIUM</t>
  </si>
  <si>
    <t>Total direct premium earned (Self-Funded: premium equivalent)</t>
  </si>
  <si>
    <t>Part 1, Line 1.1</t>
  </si>
  <si>
    <t>Federal risk adjustment net receipts or (charges); already included in line 1</t>
  </si>
  <si>
    <t>Part 2, Line 1.10</t>
  </si>
  <si>
    <t>N/A</t>
  </si>
  <si>
    <t>Earned premium excluding risk adjustment (line 1 − line 2)</t>
  </si>
  <si>
    <t>Calculated</t>
  </si>
  <si>
    <t>MLR rebates</t>
  </si>
  <si>
    <t>Part 4, Line 3.a</t>
  </si>
  <si>
    <t>Net premium revenue (line 1 − line 4)</t>
  </si>
  <si>
    <t>CLAIMS</t>
  </si>
  <si>
    <t>Claims paid</t>
  </si>
  <si>
    <t>Part 2, Line 2.1b</t>
  </si>
  <si>
    <t>Unpaid claim liability and reserves</t>
  </si>
  <si>
    <t>Part 2, Lines 2.2b + 2.4b + 2.6b − 2.7</t>
  </si>
  <si>
    <t>Experience rating refunds</t>
  </si>
  <si>
    <t>Part 2, Lines 2.8b + 2.9b</t>
  </si>
  <si>
    <t>Medical incentive pools and bonuses</t>
  </si>
  <si>
    <t>Part 2, Lines 2.11a + 2.11b</t>
  </si>
  <si>
    <t>Healthcare receivables; enter as a positive number</t>
  </si>
  <si>
    <t>Part 2, Line 2.12a</t>
  </si>
  <si>
    <t>Other claims adjustments, net; enter an increase to claims as positive</t>
  </si>
  <si>
    <t>Part 2, Lines 2.13 + 2.14 + 2.15</t>
  </si>
  <si>
    <t>Incurred claims before state reinsurance (lines 6 + 7 + 8 + 9 − 10 + 11)</t>
  </si>
  <si>
    <t>State Reinsurance Program payments; enter as a positive number</t>
  </si>
  <si>
    <t>Part 2, Line 2.16</t>
  </si>
  <si>
    <t>Total incurred claims (line 12 − line 13)</t>
  </si>
  <si>
    <t>Calculated; equals Part 2, Line 2.17</t>
  </si>
  <si>
    <t>Total incurred claims as filed</t>
  </si>
  <si>
    <t>Part 1, Line 2.1</t>
  </si>
  <si>
    <t>Difference (line 14 − line 15); must be zero</t>
  </si>
  <si>
    <t>Already reflected in the claims lines above (reported separately for analysis)</t>
  </si>
  <si>
    <t>Capitation payments (included in line 6)</t>
  </si>
  <si>
    <t>No MLR line</t>
  </si>
  <si>
    <t>Value-based and other provider settlements / incentives (included in lines 6 and 9)</t>
  </si>
  <si>
    <t>No single MLR line; includes Part 2, Line 2.11</t>
  </si>
  <si>
    <t>Pharmaceutical rebates (already deducted in lines 6 and 10)</t>
  </si>
  <si>
    <t>Part 1, Line 2.3</t>
  </si>
  <si>
    <t>EXPENSES AND TAXES</t>
  </si>
  <si>
    <t>Federal taxes and assessments</t>
  </si>
  <si>
    <t>Part 1, Line 3.1 (3.1a + 3.1b + 3.1d)</t>
  </si>
  <si>
    <t>State income, excise, business, and other taxes, including contributions to the State reinsurance program</t>
  </si>
  <si>
    <t>Part 1, Line 3.2a</t>
  </si>
  <si>
    <t>Of which: contributions to the State reinsurance program (included in line 21)</t>
  </si>
  <si>
    <t>Not separately reported on the MLR form</t>
  </si>
  <si>
    <t>State premium taxes</t>
  </si>
  <si>
    <t>Part 1, Line 3.2b</t>
  </si>
  <si>
    <t>Community benefit expenditures deductible from premium</t>
  </si>
  <si>
    <t>Part 1, Line 3.2c</t>
  </si>
  <si>
    <t>Regulatory authority licenses and fees</t>
  </si>
  <si>
    <t>Part 1, Line 3.3 (3.3a + 3.3b)</t>
  </si>
  <si>
    <t>Total allowable quality improvement expenses</t>
  </si>
  <si>
    <t>Part 1, Line 4.6</t>
  </si>
  <si>
    <t>Cost containment expenses not included in quality improvement expenses</t>
  </si>
  <si>
    <t>Part 1, Line 5.1</t>
  </si>
  <si>
    <t>All other claims adjustment expenses</t>
  </si>
  <si>
    <t>Part 1, Line 5.2</t>
  </si>
  <si>
    <t>Direct sales salaries and benefits</t>
  </si>
  <si>
    <t>Part 1, Line 5.3</t>
  </si>
  <si>
    <t>Agents and brokers fees and commissions</t>
  </si>
  <si>
    <t>Part 1, Line 5.4</t>
  </si>
  <si>
    <t>Other taxes: taxes not excluded from premium, fines and penalties, and employment taxes</t>
  </si>
  <si>
    <t>Part 1, Line 5.5 (5.5a + 5.5b + 5.5c)</t>
  </si>
  <si>
    <t>Other general and administrative expenses</t>
  </si>
  <si>
    <t>Part 1, Line 5.6</t>
  </si>
  <si>
    <t>FEES FROM UNINSURED PLANS (MLR Part 1, Section 6)</t>
  </si>
  <si>
    <t>Income from fees of uninsured plans (part of the line 1 premium equivalent)</t>
  </si>
  <si>
    <t>Part 1, Line 6</t>
  </si>
  <si>
    <t>OTHER INDICATORS (MLR Part 1, Section 7)</t>
  </si>
  <si>
    <t>Number of policies/certificates</t>
  </si>
  <si>
    <t>Part 1, Line 7.1</t>
  </si>
  <si>
    <t>Number of covered lives</t>
  </si>
  <si>
    <t>Part 1, Line 7.2</t>
  </si>
  <si>
    <t>Number of groups</t>
  </si>
  <si>
    <t>Part 1, Line 7.3</t>
  </si>
  <si>
    <t>Member months</t>
  </si>
  <si>
    <t>Part 1, Line 7.4</t>
  </si>
  <si>
    <t>CALCULATED RESULTS</t>
  </si>
  <si>
    <t>Total taxes and fees (lines 20 + 21 + 23 + 25)</t>
  </si>
  <si>
    <t>Total administrative expenses (lines 27 through 32)</t>
  </si>
  <si>
    <t>State reinsurance recoveries, net of program contributions (line 13 − line 22)</t>
  </si>
  <si>
    <t>Underwriting gain / (loss) (line 5 − lines 14, 24, 26, 38, 39)</t>
  </si>
  <si>
    <t>Administrative expenses as % of earned premium excluding risk adjustment (line 39 ÷ line 3)</t>
  </si>
  <si>
    <t>Self-Funded check: premium equivalent less total incurred claims and fee income (line 1 − line 14 − line 33)</t>
  </si>
  <si>
    <t>Claims-system paid claims on the MLR basis, for comparison to Exhibit C paid (line 12 − line 8 − line 17 − line 18 + line 19)</t>
  </si>
  <si>
    <t>NAIC Company Code</t>
  </si>
  <si>
    <t>Subscriber ZIP (5-digit)</t>
  </si>
  <si>
    <t>Subscriber County</t>
  </si>
  <si>
    <t>Medical Member Months</t>
  </si>
  <si>
    <t>Pharmacy Member Months</t>
  </si>
  <si>
    <t>Medical Household (Contract) Months</t>
  </si>
  <si>
    <t>Pharmacy Household (Contract) Months</t>
  </si>
  <si>
    <t>Billed Premium ($)</t>
  </si>
  <si>
    <t>12345</t>
  </si>
  <si>
    <t>EXAMPLE</t>
  </si>
  <si>
    <t>83702</t>
  </si>
  <si>
    <t>Ada</t>
  </si>
  <si>
    <t>Service Category</t>
  </si>
  <si>
    <t>Service Count</t>
  </si>
  <si>
    <t>Inpatient Days (Inpatient Hospital only)</t>
  </si>
  <si>
    <t>Allowed ($)</t>
  </si>
  <si>
    <t>Paid ($)</t>
  </si>
  <si>
    <t>Member Cost Sharing ($)</t>
  </si>
  <si>
    <t>Of Which: Medical-Benefit Drugs Allowed ($) (HCPCS J-codes and biosimilar Q-codes)</t>
  </si>
  <si>
    <t>Inpatient Hospital</t>
  </si>
  <si>
    <t>Service Category (medical only)</t>
  </si>
  <si>
    <t>Primary ICD-10-CM Code (no decimal)</t>
  </si>
  <si>
    <t>Claim Count</t>
  </si>
  <si>
    <t>Distinct Members</t>
  </si>
  <si>
    <t>I214</t>
  </si>
  <si>
    <t>NDC (9-digit product code, no dashes)</t>
  </si>
  <si>
    <t>Drug Name (optional)</t>
  </si>
  <si>
    <t>Prescription Count</t>
  </si>
  <si>
    <t>Days Supply</t>
  </si>
  <si>
    <t>001694130</t>
  </si>
  <si>
    <t>Ozempic 2mg/3ml pen</t>
  </si>
  <si>
    <t>Reconciliation - calculated automatically; explain any row flagged 'Explain'</t>
  </si>
  <si>
    <t>Tolerances (set by DOI)</t>
  </si>
  <si>
    <t>Exh B member months vs. MLR form member months</t>
  </si>
  <si>
    <t>For the fully insured market segments both figures cover the same Idaho policies (all subscribers and dependents, wherever they live), so differences should be small and come from member-month counting conventions and retroactive enrollment changes. Compared to Exh A line 37. Self-Funded is not compared: Exh A covers Idaho-situs plans, while Exhibits B through E cover subscribers who reside in Idaho.</t>
  </si>
  <si>
    <t>Billed premium vs. earned premium</t>
  </si>
  <si>
    <t>Billed premium includes billing timing and retroactive adjustments. It is compared to Exh A line 3, earned premium excluding risk adjustment, because MLR Part 1, Line 1.1 includes risk adjustment and billed premium does not.</t>
  </si>
  <si>
    <t>Exh D vs. Exh C medical allowed</t>
  </si>
  <si>
    <t>Exh E vs. Exh C Rx allowed</t>
  </si>
  <si>
    <t>Exh C paid vs. Exh A line 44</t>
  </si>
  <si>
    <t>Exh C paid, unadjusted, is compared to Exh A line 44, which restates MLR incurred claims on the same footing: it removes experience rating refunds, capitation, and provider settlements and incentives, which are not in Exh C, and adds back pharmaceutical rebates, which Exh C does not deduct. The MLR figure includes an unpaid claim liability estimated at 3/31; Exh C has actual payments through the paid-through date on Carrier Info, so the difference mainly shows how that estimate ran out. Pharmacy claims on Exh C are what the plan is charged by its PBM, while MLR claims count only what the PBM pays the pharmacy, so any PBM spread also appears here. Not compared for Self-Funded.</t>
  </si>
  <si>
    <t>Format checks (count of entries that will not load correctly - should be 0)</t>
  </si>
  <si>
    <t>Exh B ZIP codes not 5 digits</t>
  </si>
  <si>
    <t>Exh C ZIP codes not 5 digits</t>
  </si>
  <si>
    <t>Exh E NDCs not 9 digits (leading zeros lost?)</t>
  </si>
  <si>
    <t>Exh B rows where pharmacy months exceed medical months</t>
  </si>
  <si>
    <t>Exh B Medical Member Months</t>
  </si>
  <si>
    <t>Exh A MLR Member Months</t>
  </si>
  <si>
    <t>Member Months Diff %</t>
  </si>
  <si>
    <t>Exh B Medical Household Months</t>
  </si>
  <si>
    <t>Exh B Billed Premium</t>
  </si>
  <si>
    <t>Exh A Earned Premium excl. Risk Adjustment</t>
  </si>
  <si>
    <t>Premium Diff %</t>
  </si>
  <si>
    <t>Exh C Medical Allowed</t>
  </si>
  <si>
    <t>Exh D Allowed</t>
  </si>
  <si>
    <t>D vs C Diff %</t>
  </si>
  <si>
    <t>Exh C Rx Allowed</t>
  </si>
  <si>
    <t>Exh E Allowed</t>
  </si>
  <si>
    <t>E vs C Diff %</t>
  </si>
  <si>
    <t>Exh C Paid</t>
  </si>
  <si>
    <t>Exh A Claims-System Paid, MLR Basis (line 44)</t>
  </si>
  <si>
    <t>Claims Diff %</t>
  </si>
  <si>
    <t>Status</t>
  </si>
  <si>
    <t>Carrier Explanation</t>
  </si>
  <si>
    <t>Exhibit</t>
  </si>
  <si>
    <t>Field</t>
  </si>
  <si>
    <t>Definition</t>
  </si>
  <si>
    <t>Format / Allowed Values</t>
  </si>
  <si>
    <t>Valid Subscriber County values</t>
  </si>
  <si>
    <t>All</t>
  </si>
  <si>
    <t>NAIC company code of the reporting legal entity.</t>
  </si>
  <si>
    <t>Text, 5 digits</t>
  </si>
  <si>
    <t>Market segment as defined on the Instructions tab.</t>
  </si>
  <si>
    <t>Individual; Small Group; Large Group; Self-Funded</t>
  </si>
  <si>
    <t>Adams</t>
  </si>
  <si>
    <t>Calendar year. Claims: year of date of service (admission date for inpatient). Enrollment and premium: coverage month.</t>
  </si>
  <si>
    <t>2022, 2023, 2024, 2025</t>
  </si>
  <si>
    <t>Bannock</t>
  </si>
  <si>
    <t>A</t>
  </si>
  <si>
    <t>Layout and basis</t>
  </si>
  <si>
    <t>One column per market segment and year, on a situs basis for every market segment: business issued or sitused in Idaho, as reported on the MLR Annual Reporting Form for Idaho. Fully insured market segments (Individual, Small Group, Large Group): copy each line as filed, without adjustment, from the line in column C (the line numbers are the same on the 2022 through 2025 forms; Health Insurance columns, 'Total as of 3/31' column, which holds experience for the reporting year with runout through March 31 of the following year). Self-Funded: use the Uninsured (Self-Funded) Plans column of the MLR form (column 43, reported as of 12/31) for the lines the form has (taxes, quality improvement, non-claims costs, fee income, and Section 7 indicators), and your records on the same Idaho-situs basis for the lines it does not (premium equivalent and claims). Grey N/A cells do not apply to that market segment.</t>
  </si>
  <si>
    <t>Dollars unless noted</t>
  </si>
  <si>
    <t>Bear Lake</t>
  </si>
  <si>
    <t>Line 1 - Total direct premium earned</t>
  </si>
  <si>
    <t>Fully insured: MLR Part 1, Line 1.1, as filed. On the form this line already includes federal risk adjustment (Part 2, Line 1.10), so line 2 is not added to it again. Self-Funded: premium equivalent, meaning the total funds collected from the sponsors of Idaho-situs plans to provide for all claims and expenses of the plans you administer: claims funding, administrative fees, network access fees, commissions, wellness and disease management program fees, and any stop-loss premium you collect. Report claims funding before stop-loss recoveries. Administrative (ASO) fees are part of this amount; the fee income filed on the MLR form is reported on line 33 so the premium equivalent can be checked.</t>
  </si>
  <si>
    <t>Dollars</t>
  </si>
  <si>
    <t>Benewah</t>
  </si>
  <si>
    <t>Line 2 - Federal risk adjustment net receipts or (charges)</t>
  </si>
  <si>
    <t>MLR Part 2, Line 1.10, as filed (receipts positive, charges negative). Informational: already included in line 1.</t>
  </si>
  <si>
    <t>Dollars; Individual and Small Group only</t>
  </si>
  <si>
    <t>Bingham</t>
  </si>
  <si>
    <t>Line 4 - MLR rebates</t>
  </si>
  <si>
    <t>Total MLR rebates for the MLR reporting year: MLR Part 4, Line 3.a (which the form takes from Part 3, Line 5.4 or 5.8). Paid in the following year.</t>
  </si>
  <si>
    <t>Dollars; fully insured market segments only</t>
  </si>
  <si>
    <t>Blaine</t>
  </si>
  <si>
    <t>Lines 6-11 - Incurred claims components</t>
  </si>
  <si>
    <t>Fully insured: copied as filed from MLR Part 2, without adjustment. Line 6 = Line 2.1b (claims incurred in the reporting year and paid through 3/31 of the following year; includes capitation, is net of pharmaceutical rebates, and is not reduced by reinsurance receipts). Line 7 = Lines 2.2b + 2.4b + 2.6b − 2.7 (unpaid claim liability, claim reserves, and change in contract reserves). Line 8 = Lines 2.8b + 2.9b (experience rating refunds paid and reserved). Line 9 = Lines 2.11a + 2.11b (incurred medical incentive pools and bonuses). Line 10 = Line 2.12a (healthcare receivables), entered as a positive number. Line 11 = Lines 2.13 + 2.14 + 2.15 (contingent benefit and lawsuit reserves, group conversion charges, blended rate adjustment), with an increase to incurred claims entered as positive. Self-Funded (not on the MLR form): line 6 = claims paid on behalf of the sponsors of Idaho-situs plans for claims incurred in the year, through the paid-through date on Carrier Info, including capitation, net of pharmaceutical rebates, and before stop-loss recoveries; line 9 = provider incentive pool and bonus payments charged to the plans; lines 7, 8, 10, and 11 do not apply.</t>
  </si>
  <si>
    <t>Boise</t>
  </si>
  <si>
    <t>Line 12</t>
  </si>
  <si>
    <t>Calculated: lines 6 + 7 + 8 + 9 − 10 + 11. Incurred claims before deducting State Reinsurance Program payments.</t>
  </si>
  <si>
    <t>Bonner</t>
  </si>
  <si>
    <t>Line 13 - State Reinsurance Program payments</t>
  </si>
  <si>
    <t>MLR Part 2, Line 2.16 (expected receipts from the State reinsurance program), entered as a positive number. The form subtracts this amount to reach total incurred claims.</t>
  </si>
  <si>
    <t>Dollars, positive; Individual only</t>
  </si>
  <si>
    <t>Bonneville</t>
  </si>
  <si>
    <t>Lines 14-16</t>
  </si>
  <si>
    <t>Line 14 is calculated (line 12 − line 13) and equals total incurred claims on MLR Part 2, Line 2.17. Line 15 = total incurred claims as filed, MLR Part 1, Line 2.1. Line 16 is calculated (line 14 − line 15) and must be zero; a nonzero value usually means a figure was taken from the 12/31 column or a line was left out.</t>
  </si>
  <si>
    <t>Line 15: Dollars; lines 14 and 16: Calculated</t>
  </si>
  <si>
    <t>Boundary</t>
  </si>
  <si>
    <t>Line 17 - Capitation payments</t>
  </si>
  <si>
    <t>Fixed per-member payments to providers, provider groups, or vendors for covered services (including sub-capitation, such as behavioral health or radiology vendors), attributable to the year and not reflected as paid amounts on Exhibits C, D, or E. Not separately reported on the MLR form; already included in line 6. Report from your records.</t>
  </si>
  <si>
    <t>Butte</t>
  </si>
  <si>
    <t>Line 18 - Value-based and other provider settlements / incentives</t>
  </si>
  <si>
    <t>All other payments to providers not made on the basis of a claim, net of recoupments, attributable to the year: shared-savings and risk-sharing settlements, quality or efficiency bonuses and pay-for-performance payments, care management fees, infrastructure payments, and supplemental payments. Already reflected in line 6 (risk-sharing amounts) and line 9 (incentive pools and bonuses).</t>
  </si>
  <si>
    <t>Camas</t>
  </si>
  <si>
    <t>Line 19 - Pharmaceutical rebates</t>
  </si>
  <si>
    <t>MLR Part 1, Line 2.3, as filed: prescription drug rebates and other price concessions attributable to the year. Already deducted in lines 6 and 10. Self-Funded: rebates received for the plans, whether passed to plan sponsors or retained.</t>
  </si>
  <si>
    <t>Dollars, positive</t>
  </si>
  <si>
    <t>Canyon</t>
  </si>
  <si>
    <t>Lines 20-25 - Taxes and fees (MLR Part 1, Section 3)</t>
  </si>
  <si>
    <t>Copied as filed. Line 20 = Line 3.1 (3.1a federal income taxes + 3.1b PCORI fee + 3.1d other federal taxes and assessments). Line 21 = Line 3.2a (state income, excise, business, and other taxes; under the MLR instructions this line includes contributions to State reinsurance programs, whether as fees, assessments, or ceded premium). Line 22 = the portion of line 21 that is your contribution to Idaho's state reinsurance program, from your records. Line 23 = Line 3.2b (state premium taxes). Line 24 = Line 3.2c (community benefit expenditures deductible from premium). Line 25 = Line 3.3 (3.3a + 3.3b, regulatory authority licenses and fees). Self-Funded: the same lines from the Uninsured Plans column.</t>
  </si>
  <si>
    <t>Dollars; line 22 Individual only</t>
  </si>
  <si>
    <t>Caribou</t>
  </si>
  <si>
    <t>Lines 26-32 - Quality improvement and non-claims costs (MLR Part 1, Sections 4 and 5)</t>
  </si>
  <si>
    <t>Copied as filed. Line 26 = Line 4.6. Line 27 = Line 5.1. Line 28 = Line 5.2. Line 29 = Line 5.3. Line 30 = Line 5.4. Line 31 = Line 5.5 (5.5a + 5.5b + 5.5c). Line 32 = Line 5.6. Do not include Part 1, Line 9 (other federal income taxes). Self-Funded: the same lines from the Uninsured Plans column.</t>
  </si>
  <si>
    <t>Cassia</t>
  </si>
  <si>
    <t>Line 33 - Income from fees of uninsured plans</t>
  </si>
  <si>
    <t>MLR Part 1, Line 6, Uninsured Plans column, as filed: fees received for administering self-funded plans. These fees are part of the premium equivalent on line 1 and are shown here so it can be checked (line 43).</t>
  </si>
  <si>
    <t>Dollars; Self-Funded only</t>
  </si>
  <si>
    <t>Clark</t>
  </si>
  <si>
    <t>Lines 34-37 - Other indicators (MLR Part 1, Section 7)</t>
  </si>
  <si>
    <t>Copied as filed. Line 34 = Line 7.1 (policies or certificates in force at year end, not counting dependents). Line 35 = Line 7.2 (covered lives at year end, including dependents). Line 36 = Line 7.3 (employer groups at year end; group markets only). Line 37 = Line 7.4 (member months). Self-Funded: the same lines from the Uninsured Plans column. Line 37 for the fully insured market segments is compared to Exhibit B medical member months on the Reconciliation tab.</t>
  </si>
  <si>
    <t>Whole number</t>
  </si>
  <si>
    <t>Clearwater</t>
  </si>
  <si>
    <t>Lines 3, 5, 38-44</t>
  </si>
  <si>
    <t>Calculated. Line 3 = line 1 − line 2 (earned premium excluding risk adjustment). Line 5 net premium revenue = line 1 − line 4. Line 38 total taxes and fees = lines 20 + 21 + 23 + 25 (line 22 is part of line 21; line 24 is shown separately). Line 39 administrative expenses = lines 27 through 32. Line 40 = State reinsurance payments less program contributions (line 13 − line 22). Line 41 underwriting gain = line 5 − lines 14, 24, 26, 38, and 39. Line 42 = line 39 ÷ line 3. Line 43 (Self-Funded only) = line 1 − line 14 − line 33: the premium equivalent less incurred claims and fee income. It should be near zero; a remaining amount is stop-loss premium included in line 1 or claims funding that differs from claims paid. Line 44 (fully insured only) = line 12 − line 8 − line 17 − line 18 + line 19: MLR incurred claims restated to what a claims system pays, with experience rating refunds, capitation, and provider settlements and incentives removed and pharmaceutical rebates added back. The Reconciliation tab compares it to Exhibit C paid.</t>
  </si>
  <si>
    <t>Custer</t>
  </si>
  <si>
    <t>B, C</t>
  </si>
  <si>
    <t>Subscriber ZIP</t>
  </si>
  <si>
    <t>5-digit residence ZIP code of the subscriber as of the subscriber's last month of enrollment in the year. Dependents, enrollment, premium, and claims follow the subscriber, including dependents who live elsewhere. For self-funded plans, the subscriber's ZIP code also decides who is reported: include subscribers who reside in Idaho, with their dependents.</t>
  </si>
  <si>
    <t>Text, 5 digits; 99999 if unknown</t>
  </si>
  <si>
    <t>Elmore</t>
  </si>
  <si>
    <t>County of the subscriber's residence as of the subscriber's last month of enrollment in the year, from your enrollment or rating records. If only the ZIP code is available, assign the county that contains most of that ZIP code. Dependents, enrollment, premium, and claims follow the subscriber.</t>
  </si>
  <si>
    <t>Idaho county name without the word 'County' (list at right); Out of State; Unknown</t>
  </si>
  <si>
    <t>Franklin</t>
  </si>
  <si>
    <t>B</t>
  </si>
  <si>
    <t>Sum over months of covered members (subscribers plus dependents) with medical coverage, using your standard monthly enrollment convention.</t>
  </si>
  <si>
    <t>Fremont</t>
  </si>
  <si>
    <t>Medical member months limited to members whose outpatient prescription drug benefit is administered by you or your contracted pharmacy benefit manager, so that their pharmacy claims appear on Exhibit E and in the Prescription Drugs rows of Exhibit C. Exclude members whose plan sponsor carves out pharmacy to a PBM it contracts with directly. Equals Medical Member Months when every member has the pharmacy benefit; never greater. Denominator for pharmacy PMPMs.</t>
  </si>
  <si>
    <t>Gem</t>
  </si>
  <si>
    <t>Sum over months of subscriber contracts in force with medical coverage.</t>
  </si>
  <si>
    <t>Gooding</t>
  </si>
  <si>
    <t>Medical household months limited to contracts whose outpatient prescription drug benefit is administered by you or your contracted pharmacy benefit manager. Never greater than Medical Household Months.</t>
  </si>
  <si>
    <t>Idaho</t>
  </si>
  <si>
    <t>Billed Premium</t>
  </si>
  <si>
    <t>Premium billed for coverage in the year, allocated to the subscriber contract. Includes employer and employee shares and, for Individual, the advance premium tax credit portion. Differences from earned premium are reconciled on the Reconciliation tab. Leave blank for Self-Funded; the premium equivalent is reported on Exhibit A.</t>
  </si>
  <si>
    <t>Jefferson</t>
  </si>
  <si>
    <t>C</t>
  </si>
  <si>
    <t>URRT service category mapping applied to all market segments, with outpatient hospital split: Emergency Room = outpatient facility claims containing any revenue code 045x; All Other = remaining outpatient facility claims. Emergency visits resulting in admission remain Inpatient Hospital. Capitation is excluded (report on Exhibit A, line 17).</t>
  </si>
  <si>
    <t>Inpatient Hospital; Outpatient Hospital - Emergency Room; Outpatient Hospital - All Other; Professional; Other Medical; Prescription Drugs</t>
  </si>
  <si>
    <t>Jerome</t>
  </si>
  <si>
    <t>Inpatient Hospital: admissions. Outpatient Hospital (both): visits (unique member / facility / date of service). Professional and Other Medical: claim lines. Prescription Drugs: prescriptions (paid claims, not adjusted for days supply).</t>
  </si>
  <si>
    <t>Kootenai</t>
  </si>
  <si>
    <t>Inpatient Days</t>
  </si>
  <si>
    <t>Sum of inpatient days (discharge date minus admission date; same-day stays count as 1) for admissions in the Inpatient Hospital rows. Leave blank for all other service categories.</t>
  </si>
  <si>
    <t>Latah</t>
  </si>
  <si>
    <t>Member Cost Sharing</t>
  </si>
  <si>
    <t>Deductibles, copayments, and coinsurance owed by the member under the claim. For claims where you are the secondary payer, the member's remaining liability after both payers. Excludes amounts paid by other payers under coordination of benefits and balance billing.</t>
  </si>
  <si>
    <t>Lemhi</t>
  </si>
  <si>
    <t>Of Which: Medical-Benefit Drugs Allowed</t>
  </si>
  <si>
    <t>Portion of the row's allowed amount for drugs billed under the medical benefit with HCPCS J-codes or biosimilar Q-codes (Q5101 and higher), such as infusions and injections given in a physician office or hospital outpatient department. Leave blank for Prescription Drugs rows.</t>
  </si>
  <si>
    <t>Lewis</t>
  </si>
  <si>
    <t>C, D, E</t>
  </si>
  <si>
    <t>Allowed</t>
  </si>
  <si>
    <t>Total amount recognized for the claim under the provider contract or plan terms, including member cost sharing, before any rebates, provider settlements, or reinsurance or stop-loss recoveries. Excludes fully denied claims and balance billing. Include claims for which you are the secondary payer under coordination of benefits, reporting your own allowed amount as adjudicated (allowed will exceed paid plus member cost sharing by the other payer's payment). Out-of-network claims subject to the No Surprises Act: final total payment to the provider, including any amount set through open negotiation or federal independent dispute resolution and resolved by the paid-through date, plus member cost sharing. Prescription drugs: the amount the plan is charged by its PBM for the claim (ingredient cost, dispensing fee, and any per-claim fees), including member cost sharing.</t>
  </si>
  <si>
    <t>Lincoln</t>
  </si>
  <si>
    <t>Paid</t>
  </si>
  <si>
    <t>Amount paid by the carrier or plan, excluding member cost sharing and excluding any other payer's payment under coordination of benefits, net of claim-level recoveries. Gross of stop-loss recoveries, Idaho state reinsurance recoveries, and commercial reinsurance.</t>
  </si>
  <si>
    <t>Madison</t>
  </si>
  <si>
    <t>D</t>
  </si>
  <si>
    <t>Same as Exhibit C, excluding Prescription Drugs. Exhibit D allowed and paid should total to Exhibit C medical categories.</t>
  </si>
  <si>
    <t>First five Exhibit C categories</t>
  </si>
  <si>
    <t>Minidoka</t>
  </si>
  <si>
    <t>Primary ICD-10-CM Code</t>
  </si>
  <si>
    <t>Principal (institutional) or first-listed (professional) diagnosis on the claim header, full code without decimal point. Use UNKNOWN if missing. Assign each claim to one code only.</t>
  </si>
  <si>
    <t>Text, 3-7 characters, uppercase</t>
  </si>
  <si>
    <t>Nez Perce</t>
  </si>
  <si>
    <t>Number of distinct final adjudicated claims (not lines, and not separate adjustment records) with that primary diagnosis. Exclude fully denied claims.</t>
  </si>
  <si>
    <t>Oneida</t>
  </si>
  <si>
    <t>D, E</t>
  </si>
  <si>
    <t>Number of unique members with at least one claim in the row. Do not de-duplicate across rows.</t>
  </si>
  <si>
    <t>Owyhee</t>
  </si>
  <si>
    <t>E</t>
  </si>
  <si>
    <t>NDC</t>
  </si>
  <si>
    <t>First 9 digits of the 11-digit National Drug Code as adjudicated (5-digit labeler + 4-digit product code), without dashes; omit the 2-digit package code and combine all package sizes of the same product. Report compounds under the NDC of the most expensive ingredient or as COMPOUND.</t>
  </si>
  <si>
    <t>Text, 9 digits</t>
  </si>
  <si>
    <t>Payette</t>
  </si>
  <si>
    <t>Drug Name</t>
  </si>
  <si>
    <t>Drug name as it appears in your claims data (optional; used for validation).</t>
  </si>
  <si>
    <t>Text</t>
  </si>
  <si>
    <t>Power</t>
  </si>
  <si>
    <t>Paid prescription claims, net of reversals.</t>
  </si>
  <si>
    <t>Shoshone</t>
  </si>
  <si>
    <t>Sum of days supply on paid claims.</t>
  </si>
  <si>
    <t>Teton</t>
  </si>
  <si>
    <t>Twin Falls</t>
  </si>
  <si>
    <t>Valley</t>
  </si>
  <si>
    <t>Washington</t>
  </si>
  <si>
    <t>Out of State</t>
  </si>
  <si>
    <t>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</si>
</sst>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0;\(#,##0\);\-"/>
    <numFmt numFmtId="166" formatCode="0.0%;\(0.0%\);\-"/>
    <numFmt numFmtId="167" formatCode="0.0%"/>
  </numFmts>
  <fonts count="16" x14ac:knownFonts="1">
    <font>
      <sz val="11"/>
      <color theme="1"/>
      <name val="Calibri"/>
      <family val="2"/>
      <charset val="1"/>
    </font>
    <font>
      <b/>
      <sz val="14"/>
      <name val="Arial"/>
      <charset val="1"/>
    </font>
    <font>
      <sz val="10"/>
      <name val="Arial"/>
      <charset val="1"/>
    </font>
    <font>
      <i/>
      <sz val="11"/>
      <name val="Arial"/>
      <charset val="1"/>
    </font>
    <font>
      <b/>
      <sz val="11"/>
      <name val="Arial"/>
      <charset val="1"/>
    </font>
    <font>
      <b/>
      <sz val="10"/>
      <name val="Arial"/>
      <charset val="1"/>
    </font>
    <font>
      <b/>
      <sz val="13"/>
      <name val="Arial"/>
      <charset val="1"/>
    </font>
    <font>
      <b/>
      <sz val="10"/>
      <color rgb="FFFFFFFF"/>
      <name val="Arial"/>
      <charset val="1"/>
    </font>
    <font>
      <b/>
      <sz val="12"/>
      <name val="Arial"/>
      <charset val="1"/>
    </font>
    <font>
      <i/>
      <sz val="10"/>
      <name val="Arial"/>
      <charset val="1"/>
    </font>
    <font>
      <i/>
      <sz val="9"/>
      <color rgb="FF1F3864"/>
      <name val="Arial"/>
      <charset val="1"/>
    </font>
    <font>
      <i/>
      <sz val="10"/>
      <color rgb="FF595959"/>
      <name val="Arial"/>
      <charset val="1"/>
    </font>
    <font>
      <sz val="10"/>
      <color rgb="FF0000FF"/>
      <name val="Arial"/>
      <charset val="1"/>
    </font>
    <font>
      <i/>
      <sz val="10"/>
      <name val="Arial"/>
      <family val="2"/>
    </font>
    <font>
      <b/>
      <sz val="10"/>
      <name val="Arial"/>
      <family val="2"/>
    </font>
    <font>
      <sz val="10"/>
      <name val="Arial"/>
      <family val="2"/>
    </font>
  </fonts>
  <fills count="7">
    <fill>
      <patternFill patternType="none"/>
    </fill>
    <fill>
      <patternFill patternType="gray125"/>
    </fill>
    <fill>
      <patternFill patternType="solid">
        <fgColor rgb="FFD9E1F2"/>
        <bgColor rgb="FFDDEBF7"/>
      </patternFill>
    </fill>
    <fill>
      <patternFill patternType="solid">
        <fgColor rgb="FFFFF2CC"/>
        <bgColor rgb="FFE7E6E6"/>
      </patternFill>
    </fill>
    <fill>
      <patternFill patternType="solid">
        <fgColor rgb="FFDDEBF7"/>
        <bgColor rgb="FFD9E1F2"/>
      </patternFill>
    </fill>
    <fill>
      <patternFill patternType="solid">
        <fgColor rgb="FFE7E6E6"/>
        <bgColor rgb="FFDDEBF7"/>
      </patternFill>
    </fill>
    <fill>
      <patternFill patternType="solid">
        <fgColor rgb="FF1F3864"/>
        <bgColor rgb="FF333333"/>
      </patternFill>
    </fill>
  </fills>
  <borders count="12">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s>
  <cellStyleXfs count="1">
    <xf numFmtId="0" fontId="0" fillId="0" borderId="0"/>
  </cellStyleXfs>
  <cellXfs count="75">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2" fillId="2" borderId="0" xfId="0" applyFont="1" applyFill="1"/>
    <xf numFmtId="0" fontId="5" fillId="0" borderId="0" xfId="0" applyFont="1" applyAlignment="1">
      <alignment vertical="top" wrapText="1"/>
    </xf>
    <xf numFmtId="0" fontId="5" fillId="0" borderId="0" xfId="0" applyFont="1"/>
    <xf numFmtId="0" fontId="2" fillId="3" borderId="0" xfId="0" applyFont="1" applyFill="1"/>
    <xf numFmtId="0" fontId="2" fillId="4" borderId="0" xfId="0" applyFont="1" applyFill="1"/>
    <xf numFmtId="0" fontId="2" fillId="5" borderId="0" xfId="0" applyFont="1" applyFill="1"/>
    <xf numFmtId="0" fontId="7" fillId="6" borderId="2" xfId="0" applyFont="1" applyFill="1" applyBorder="1" applyAlignment="1">
      <alignment horizontal="center" vertical="center" wrapText="1"/>
    </xf>
    <xf numFmtId="0" fontId="8" fillId="0" borderId="0" xfId="0" applyFont="1"/>
    <xf numFmtId="0" fontId="7" fillId="6" borderId="2" xfId="0" applyFont="1" applyFill="1" applyBorder="1" applyAlignment="1">
      <alignment horizontal="center" wrapText="1"/>
    </xf>
    <xf numFmtId="0" fontId="5" fillId="2" borderId="0" xfId="0" applyFont="1" applyFill="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10" fillId="0" borderId="0" xfId="0" applyFont="1" applyAlignment="1">
      <alignment vertical="center" wrapText="1"/>
    </xf>
    <xf numFmtId="165" fontId="2" fillId="5" borderId="2" xfId="0" applyNumberFormat="1" applyFont="1" applyFill="1" applyBorder="1" applyAlignment="1">
      <alignment horizontal="center" vertical="center"/>
    </xf>
    <xf numFmtId="0" fontId="5" fillId="0" borderId="0" xfId="0" applyFont="1" applyAlignment="1">
      <alignment vertical="center" wrapText="1"/>
    </xf>
    <xf numFmtId="165" fontId="2" fillId="4" borderId="2" xfId="0" applyNumberFormat="1" applyFont="1" applyFill="1" applyBorder="1" applyAlignment="1">
      <alignment vertical="center"/>
    </xf>
    <xf numFmtId="0" fontId="9" fillId="0" borderId="0" xfId="0" applyFont="1" applyAlignment="1">
      <alignment vertical="center" wrapText="1"/>
    </xf>
    <xf numFmtId="166" fontId="2" fillId="4" borderId="2" xfId="0" applyNumberFormat="1" applyFont="1" applyFill="1" applyBorder="1" applyAlignment="1">
      <alignment vertical="center"/>
    </xf>
    <xf numFmtId="0" fontId="2" fillId="0" borderId="2" xfId="0" applyFont="1" applyBorder="1" applyAlignment="1">
      <alignment vertical="top" wrapText="1"/>
    </xf>
    <xf numFmtId="0" fontId="5" fillId="0" borderId="2" xfId="0" applyFont="1" applyBorder="1" applyAlignment="1">
      <alignment vertical="top" wrapText="1"/>
    </xf>
    <xf numFmtId="0" fontId="6" fillId="0" borderId="0" xfId="0" applyFont="1" applyAlignment="1">
      <alignment vertical="top"/>
    </xf>
    <xf numFmtId="0" fontId="2" fillId="0" borderId="0" xfId="0" applyFont="1" applyAlignment="1">
      <alignment vertical="top"/>
    </xf>
    <xf numFmtId="0" fontId="5" fillId="0" borderId="0" xfId="0" applyFont="1" applyAlignment="1">
      <alignment vertical="top"/>
    </xf>
    <xf numFmtId="0" fontId="4" fillId="0" borderId="0" xfId="0" applyFont="1" applyAlignment="1">
      <alignment vertical="top"/>
    </xf>
    <xf numFmtId="0" fontId="7" fillId="6" borderId="2" xfId="0" applyFont="1" applyFill="1" applyBorder="1" applyAlignment="1">
      <alignment horizontal="center" vertical="top" wrapText="1"/>
    </xf>
    <xf numFmtId="0" fontId="2" fillId="3" borderId="2" xfId="0" applyFont="1" applyFill="1" applyBorder="1" applyAlignment="1" applyProtection="1">
      <alignment vertical="top"/>
      <protection locked="0"/>
    </xf>
    <xf numFmtId="0" fontId="0" fillId="0" borderId="0" xfId="0" applyAlignment="1">
      <alignment vertical="top"/>
    </xf>
    <xf numFmtId="0" fontId="2" fillId="0" borderId="0" xfId="0" applyFont="1" applyAlignment="1">
      <alignment horizontal="center" vertical="top"/>
    </xf>
    <xf numFmtId="0" fontId="14" fillId="2" borderId="0" xfId="0" applyFont="1" applyFill="1" applyAlignment="1">
      <alignment vertical="center" wrapText="1"/>
    </xf>
    <xf numFmtId="0" fontId="14" fillId="0" borderId="0" xfId="0" applyFont="1"/>
    <xf numFmtId="165" fontId="2" fillId="4" borderId="2" xfId="0" applyNumberFormat="1" applyFont="1" applyFill="1" applyBorder="1" applyAlignment="1">
      <alignment vertical="top"/>
    </xf>
    <xf numFmtId="166" fontId="2" fillId="4" borderId="2" xfId="0" applyNumberFormat="1" applyFont="1" applyFill="1" applyBorder="1" applyAlignment="1">
      <alignment vertical="top"/>
    </xf>
    <xf numFmtId="1" fontId="2" fillId="0" borderId="2" xfId="0" applyNumberFormat="1" applyFont="1" applyBorder="1" applyAlignment="1">
      <alignment horizontal="center" vertical="top"/>
    </xf>
    <xf numFmtId="167" fontId="12" fillId="0" borderId="0" xfId="0" applyNumberFormat="1" applyFont="1" applyAlignment="1">
      <alignment vertical="top"/>
    </xf>
    <xf numFmtId="0" fontId="11" fillId="0" borderId="0" xfId="0" applyFont="1" applyAlignment="1">
      <alignment vertical="top"/>
    </xf>
    <xf numFmtId="0" fontId="15" fillId="0" borderId="0" xfId="0" applyFont="1" applyAlignment="1">
      <alignment vertical="top" wrapText="1"/>
    </xf>
    <xf numFmtId="165" fontId="2" fillId="3" borderId="2" xfId="0" applyNumberFormat="1" applyFont="1" applyFill="1" applyBorder="1" applyAlignment="1" applyProtection="1">
      <alignment vertical="center"/>
      <protection locked="0"/>
    </xf>
    <xf numFmtId="165" fontId="2" fillId="5" borderId="2" xfId="0" applyNumberFormat="1" applyFont="1" applyFill="1" applyBorder="1" applyAlignment="1" applyProtection="1">
      <alignment horizontal="center" vertical="center"/>
      <protection locked="0"/>
    </xf>
    <xf numFmtId="165" fontId="2" fillId="4" borderId="2" xfId="0" applyNumberFormat="1" applyFont="1" applyFill="1" applyBorder="1" applyAlignment="1" applyProtection="1">
      <alignment vertical="center"/>
      <protection locked="0"/>
    </xf>
    <xf numFmtId="0" fontId="5" fillId="2" borderId="0" xfId="0" applyFont="1" applyFill="1" applyAlignment="1" applyProtection="1">
      <alignment vertical="center" wrapText="1"/>
      <protection locked="0"/>
    </xf>
    <xf numFmtId="0" fontId="9" fillId="0" borderId="0" xfId="0" applyFont="1" applyAlignment="1" applyProtection="1">
      <alignment vertical="center" wrapText="1"/>
      <protection locked="0"/>
    </xf>
    <xf numFmtId="165" fontId="2" fillId="0" borderId="6" xfId="0" applyNumberFormat="1" applyFont="1" applyBorder="1" applyAlignment="1">
      <alignment vertical="top"/>
    </xf>
    <xf numFmtId="165" fontId="2" fillId="3" borderId="1" xfId="0" applyNumberFormat="1" applyFont="1" applyFill="1" applyBorder="1" applyAlignment="1" applyProtection="1">
      <alignment vertical="top" wrapText="1"/>
      <protection locked="0"/>
    </xf>
    <xf numFmtId="0" fontId="7" fillId="6" borderId="4"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8" xfId="0" applyFont="1" applyFill="1" applyBorder="1" applyAlignment="1">
      <alignment horizontal="center" vertical="center" wrapText="1"/>
    </xf>
    <xf numFmtId="165" fontId="2" fillId="0" borderId="9" xfId="0" applyNumberFormat="1" applyFont="1" applyBorder="1" applyAlignment="1">
      <alignment vertical="top"/>
    </xf>
    <xf numFmtId="1" fontId="2" fillId="0" borderId="10" xfId="0" applyNumberFormat="1" applyFont="1" applyBorder="1" applyAlignment="1">
      <alignment horizontal="center" vertical="top"/>
    </xf>
    <xf numFmtId="165" fontId="2" fillId="4" borderId="10" xfId="0" applyNumberFormat="1" applyFont="1" applyFill="1" applyBorder="1" applyAlignment="1">
      <alignment vertical="top"/>
    </xf>
    <xf numFmtId="166" fontId="2" fillId="4" borderId="10" xfId="0" applyNumberFormat="1" applyFont="1" applyFill="1" applyBorder="1" applyAlignment="1">
      <alignment vertical="top"/>
    </xf>
    <xf numFmtId="165" fontId="2" fillId="3" borderId="11" xfId="0" applyNumberFormat="1" applyFont="1" applyFill="1" applyBorder="1" applyAlignment="1" applyProtection="1">
      <alignment vertical="top" wrapText="1"/>
      <protection locked="0"/>
    </xf>
    <xf numFmtId="0" fontId="5" fillId="2" borderId="0" xfId="0" applyFont="1" applyFill="1" applyAlignment="1">
      <alignment horizontal="left" vertical="center" wrapText="1"/>
    </xf>
    <xf numFmtId="49" fontId="11" fillId="5" borderId="0" xfId="0" applyNumberFormat="1" applyFont="1" applyFill="1" applyProtection="1">
      <protection locked="0"/>
    </xf>
    <xf numFmtId="0" fontId="11" fillId="5" borderId="0" xfId="0" applyFont="1" applyFill="1" applyProtection="1">
      <protection locked="0"/>
    </xf>
    <xf numFmtId="1" fontId="11" fillId="5" borderId="0" xfId="0" applyNumberFormat="1" applyFont="1" applyFill="1" applyProtection="1">
      <protection locked="0"/>
    </xf>
    <xf numFmtId="165" fontId="11" fillId="5" borderId="0" xfId="0" applyNumberFormat="1" applyFont="1" applyFill="1" applyProtection="1">
      <protection locked="0"/>
    </xf>
    <xf numFmtId="49" fontId="0" fillId="0" borderId="0" xfId="0" applyNumberFormat="1" applyProtection="1">
      <protection locked="0"/>
    </xf>
    <xf numFmtId="0" fontId="0" fillId="0" borderId="0" xfId="0" applyProtection="1">
      <protection locked="0"/>
    </xf>
    <xf numFmtId="0" fontId="2" fillId="0" borderId="0" xfId="0" quotePrefix="1" applyFont="1" applyAlignment="1">
      <alignment vertical="top" wrapText="1"/>
    </xf>
    <xf numFmtId="0" fontId="2" fillId="0" borderId="0" xfId="0" applyFont="1" applyAlignment="1">
      <alignment vertical="top" wrapText="1"/>
    </xf>
    <xf numFmtId="0" fontId="2" fillId="3" borderId="1" xfId="0" applyFont="1" applyFill="1" applyBorder="1" applyAlignment="1" applyProtection="1">
      <alignment horizontal="left" vertical="top"/>
      <protection locked="0"/>
    </xf>
    <xf numFmtId="164" fontId="2" fillId="3" borderId="1" xfId="0" applyNumberFormat="1" applyFont="1" applyFill="1" applyBorder="1" applyAlignment="1" applyProtection="1">
      <alignment vertical="top"/>
      <protection locked="0"/>
    </xf>
    <xf numFmtId="0" fontId="2" fillId="0" borderId="0" xfId="0" applyFont="1" applyAlignment="1">
      <alignment vertical="top" wrapText="1"/>
    </xf>
    <xf numFmtId="0" fontId="2" fillId="3" borderId="0" xfId="0" applyFont="1" applyFill="1" applyAlignment="1" applyProtection="1">
      <alignment horizontal="center" vertical="top" wrapText="1"/>
      <protection locked="0"/>
    </xf>
    <xf numFmtId="0" fontId="2" fillId="3" borderId="1" xfId="0" applyFont="1" applyFill="1" applyBorder="1" applyAlignment="1" applyProtection="1">
      <alignment vertical="top"/>
      <protection locked="0"/>
    </xf>
    <xf numFmtId="0" fontId="13" fillId="0" borderId="0" xfId="0" applyFont="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cellXfs>
  <cellStyles count="1">
    <cellStyle name="Normal" xfId="0" builtinId="0"/>
  </cellStyles>
  <dxfs count="90">
    <dxf>
      <fill>
        <patternFill>
          <bgColor rgb="FFF8CBAD"/>
        </patternFill>
      </fill>
    </dxf>
    <dxf>
      <font>
        <b val="0"/>
        <i val="0"/>
        <strike val="0"/>
        <condense val="0"/>
        <extend val="0"/>
        <outline val="0"/>
        <shadow val="0"/>
        <u val="none"/>
        <vertAlign val="baseline"/>
        <sz val="10"/>
        <color auto="1"/>
        <name val="Arial"/>
        <charset val="1"/>
        <scheme val="none"/>
      </font>
      <numFmt numFmtId="165" formatCode="#,##0;\(#,##0\);\-"/>
      <fill>
        <patternFill patternType="solid">
          <fgColor rgb="FFE7E6E6"/>
          <bgColor rgb="FFFFF2CC"/>
        </patternFill>
      </fill>
      <alignment horizontal="general" vertical="top" textRotation="0" wrapText="1" indent="0" justifyLastLine="0" shrinkToFit="0" readingOrder="0"/>
      <border diagonalUp="0" diagonalDown="0">
        <left style="thin">
          <color rgb="FFBFBFBF"/>
        </left>
        <right/>
        <top style="thin">
          <color rgb="FFBFBFBF"/>
        </top>
        <bottom style="thin">
          <color rgb="FFBFBFBF"/>
        </bottom>
        <vertical/>
        <horizontal/>
      </border>
      <protection locked="0" hidden="0"/>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6" formatCode="0.0%;\(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6" formatCode="0.0%;\(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6" formatCode="0.0%;\(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6" formatCode="0.0%;\(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 formatCode="0"/>
      <alignment horizontal="center" vertical="top"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alignment horizontal="general" vertical="top" textRotation="0" wrapText="0" indent="0" justifyLastLine="0" shrinkToFit="0" readingOrder="0"/>
      <border diagonalUp="0" diagonalDown="0">
        <left/>
        <right style="thin">
          <color rgb="FFBFBFBF"/>
        </right>
        <top style="thin">
          <color rgb="FFBFBFBF"/>
        </top>
        <bottom style="thin">
          <color rgb="FFBFBFBF"/>
        </bottom>
        <vertical/>
        <horizontal/>
      </border>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charset val="1"/>
        <scheme val="none"/>
      </font>
      <fill>
        <patternFill patternType="solid">
          <fgColor rgb="FFD9E1F2"/>
          <bgColor rgb="FFDDEBF7"/>
        </patternFill>
      </fill>
      <alignment horizontal="general" vertical="top" textRotation="0" wrapText="0" indent="0" justifyLastLine="0" shrinkToFit="0" readingOrder="0"/>
    </dxf>
    <dxf>
      <border outline="0">
        <bottom style="thin">
          <color rgb="FFBFBFBF"/>
        </bottom>
      </border>
    </dxf>
    <dxf>
      <font>
        <b/>
        <i val="0"/>
        <strike val="0"/>
        <condense val="0"/>
        <extend val="0"/>
        <outline val="0"/>
        <shadow val="0"/>
        <u val="none"/>
        <vertAlign val="baseline"/>
        <sz val="10"/>
        <color rgb="FFFFFFFF"/>
        <name val="Arial"/>
        <charset val="1"/>
        <scheme val="none"/>
      </font>
      <fill>
        <patternFill patternType="solid">
          <fgColor rgb="FF333333"/>
          <bgColor rgb="FF1F3864"/>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
      <protection locked="0" hidden="0"/>
    </dxf>
    <dxf>
      <protection locked="0" hidden="0"/>
    </dxf>
    <dxf>
      <protection locked="0" hidden="0"/>
    </dxf>
    <dxf>
      <protection locked="0" hidden="0"/>
    </dxf>
    <dxf>
      <protection locked="0" hidden="0"/>
    </dxf>
    <dxf>
      <protection locked="0" hidden="0"/>
    </dxf>
    <dxf>
      <numFmt numFmtId="30" formatCode="@"/>
      <protection locked="0" hidden="0"/>
    </dxf>
    <dxf>
      <protection locked="0" hidden="0"/>
    </dxf>
    <dxf>
      <protection locked="0" hidden="0"/>
    </dxf>
    <dxf>
      <numFmt numFmtId="30" formatCode="@"/>
      <protection locked="0" hidden="0"/>
    </dxf>
    <dxf>
      <border outline="0">
        <top style="thin">
          <color rgb="FFBFBFBF"/>
        </top>
      </border>
    </dxf>
    <dxf>
      <protection locked="0" hidden="0"/>
    </dxf>
    <dxf>
      <border outline="0">
        <bottom style="thin">
          <color rgb="FFBFBFBF"/>
        </bottom>
      </border>
    </dxf>
    <dxf>
      <font>
        <b/>
        <i val="0"/>
        <strike val="0"/>
        <condense val="0"/>
        <extend val="0"/>
        <outline val="0"/>
        <shadow val="0"/>
        <u val="none"/>
        <vertAlign val="baseline"/>
        <sz val="10"/>
        <color rgb="FFFFFFFF"/>
        <name val="Arial"/>
        <charset val="1"/>
        <scheme val="none"/>
      </font>
      <fill>
        <patternFill patternType="solid">
          <fgColor rgb="FF333333"/>
          <bgColor rgb="FF1F3864"/>
        </patternFill>
      </fill>
      <alignment horizontal="center" vertical="center" textRotation="0" wrapText="1" indent="0" justifyLastLine="0" shrinkToFit="0" readingOrder="0"/>
      <border diagonalUp="0" diagonalDown="0">
        <left style="thin">
          <color rgb="FFBFBFBF"/>
        </left>
        <right style="thin">
          <color rgb="FFBFBFBF"/>
        </right>
        <top/>
        <bottom/>
      </border>
      <protection locked="1"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 formatCode="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border outline="0">
        <top style="thin">
          <color rgb="FFBFBFBF"/>
        </top>
      </border>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border outline="0">
        <bottom style="thin">
          <color rgb="FFBFBFBF"/>
        </bottom>
      </border>
    </dxf>
    <dxf>
      <font>
        <b/>
        <i val="0"/>
        <strike val="0"/>
        <condense val="0"/>
        <extend val="0"/>
        <outline val="0"/>
        <shadow val="0"/>
        <u val="none"/>
        <vertAlign val="baseline"/>
        <sz val="10"/>
        <color rgb="FFFFFFFF"/>
        <name val="Arial"/>
        <charset val="1"/>
        <scheme val="none"/>
      </font>
      <fill>
        <patternFill patternType="solid">
          <fgColor rgb="FF333333"/>
          <bgColor rgb="FF1F3864"/>
        </patternFill>
      </fill>
      <alignment horizontal="center" vertical="center" textRotation="0" wrapText="1" indent="0" justifyLastLine="0" shrinkToFit="0" readingOrder="0"/>
      <border diagonalUp="0" diagonalDown="0">
        <left style="thin">
          <color rgb="FFBFBFBF"/>
        </left>
        <right style="thin">
          <color rgb="FFBFBFBF"/>
        </right>
        <top/>
        <bottom/>
      </border>
      <protection locked="1"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 formatCode="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border outline="0">
        <top style="thin">
          <color rgb="FFBFBFBF"/>
        </top>
      </border>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border outline="0">
        <bottom style="thin">
          <color rgb="FFBFBFBF"/>
        </bottom>
      </border>
    </dxf>
    <dxf>
      <font>
        <b/>
        <i val="0"/>
        <strike val="0"/>
        <condense val="0"/>
        <extend val="0"/>
        <outline val="0"/>
        <shadow val="0"/>
        <u val="none"/>
        <vertAlign val="baseline"/>
        <sz val="10"/>
        <color rgb="FFFFFFFF"/>
        <name val="Arial"/>
        <charset val="1"/>
        <scheme val="none"/>
      </font>
      <fill>
        <patternFill patternType="solid">
          <fgColor rgb="FF333333"/>
          <bgColor rgb="FF1F3864"/>
        </patternFill>
      </fill>
      <alignment horizontal="center" vertical="center" textRotation="0" wrapText="1" indent="0" justifyLastLine="0" shrinkToFit="0" readingOrder="0"/>
      <border diagonalUp="0" diagonalDown="0">
        <left style="thin">
          <color rgb="FFBFBFBF"/>
        </left>
        <right style="thin">
          <color rgb="FFBFBFBF"/>
        </right>
        <top/>
        <bottom/>
      </border>
      <protection locked="1"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65" formatCode="#,##0;\(#,##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1" formatCode="0"/>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font>
        <b val="0"/>
        <i/>
        <strike val="0"/>
        <condense val="0"/>
        <extend val="0"/>
        <outline val="0"/>
        <shadow val="0"/>
        <u val="none"/>
        <vertAlign val="baseline"/>
        <sz val="10"/>
        <color rgb="FF595959"/>
        <name val="Arial"/>
        <charset val="1"/>
        <scheme val="none"/>
      </font>
      <numFmt numFmtId="30" formatCode="@"/>
      <fill>
        <patternFill patternType="solid">
          <fgColor rgb="FFDDEBF7"/>
          <bgColor rgb="FFE7E6E6"/>
        </patternFill>
      </fill>
      <protection locked="0" hidden="0"/>
    </dxf>
    <dxf>
      <border outline="0">
        <top style="thin">
          <color rgb="FFBFBFBF"/>
        </top>
      </border>
    </dxf>
    <dxf>
      <font>
        <b val="0"/>
        <i/>
        <strike val="0"/>
        <condense val="0"/>
        <extend val="0"/>
        <outline val="0"/>
        <shadow val="0"/>
        <u val="none"/>
        <vertAlign val="baseline"/>
        <sz val="10"/>
        <color rgb="FF595959"/>
        <name val="Arial"/>
        <charset val="1"/>
        <scheme val="none"/>
      </font>
      <fill>
        <patternFill patternType="solid">
          <fgColor rgb="FFDDEBF7"/>
          <bgColor rgb="FFE7E6E6"/>
        </patternFill>
      </fill>
      <protection locked="0" hidden="0"/>
    </dxf>
    <dxf>
      <border outline="0">
        <bottom style="thin">
          <color rgb="FFBFBFBF"/>
        </bottom>
      </border>
    </dxf>
    <dxf>
      <font>
        <b/>
        <i val="0"/>
        <strike val="0"/>
        <condense val="0"/>
        <extend val="0"/>
        <outline val="0"/>
        <shadow val="0"/>
        <u val="none"/>
        <vertAlign val="baseline"/>
        <sz val="10"/>
        <color rgb="FFFFFFFF"/>
        <name val="Arial"/>
        <charset val="1"/>
        <scheme val="none"/>
      </font>
      <fill>
        <patternFill patternType="solid">
          <fgColor rgb="FF333333"/>
          <bgColor rgb="FF1F3864"/>
        </patternFill>
      </fill>
      <alignment horizontal="center" vertical="center" textRotation="0" wrapText="1" indent="0" justifyLastLine="0" shrinkToFit="0" readingOrder="0"/>
      <border diagonalUp="0" diagonalDown="0">
        <left style="thin">
          <color rgb="FFBFBFBF"/>
        </left>
        <right style="thin">
          <color rgb="FFBFBFBF"/>
        </right>
        <top/>
        <bottom/>
      </border>
      <protection locked="1" hidden="0"/>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10"/>
        <color auto="1"/>
        <name val="Arial"/>
        <charset val="1"/>
        <scheme val="none"/>
      </font>
      <numFmt numFmtId="165" formatCode="#,##0;\(#,##0\);\-"/>
      <fill>
        <patternFill patternType="solid">
          <fgColor rgb="FFD9E1F2"/>
          <bgColor rgb="FFDDEBF7"/>
        </patternFill>
      </fill>
      <alignment horizontal="general"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strike val="0"/>
        <condense val="0"/>
        <extend val="0"/>
        <outline val="0"/>
        <shadow val="0"/>
        <u val="none"/>
        <vertAlign val="baseline"/>
        <sz val="9"/>
        <color rgb="FF1F3864"/>
        <name val="Arial"/>
        <charset val="1"/>
        <scheme val="none"/>
      </font>
      <alignment horizontal="general" vertical="center" textRotation="0" wrapText="1" indent="0" justifyLastLine="0" shrinkToFit="0" readingOrder="0"/>
    </dxf>
    <dxf>
      <font>
        <b/>
        <i val="0"/>
        <strike val="0"/>
        <condense val="0"/>
        <extend val="0"/>
        <outline val="0"/>
        <shadow val="0"/>
        <u val="none"/>
        <vertAlign val="baseline"/>
        <sz val="10"/>
        <color auto="1"/>
        <name val="Arial"/>
        <charset val="1"/>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Arial"/>
        <charset val="1"/>
        <scheme val="none"/>
      </font>
      <fill>
        <patternFill patternType="solid">
          <fgColor rgb="FF333333"/>
          <bgColor rgb="FF1F3864"/>
        </patternFill>
      </fill>
      <alignment horizontal="center" vertical="bottom" textRotation="0" wrapText="1" indent="0" justifyLastLine="0" shrinkToFit="0" readingOrder="0"/>
      <border diagonalUp="0" diagonalDown="0" outline="0">
        <left style="thin">
          <color rgb="FFBFBFBF"/>
        </left>
        <right style="thin">
          <color rgb="FFBFBFBF"/>
        </right>
        <top/>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E7E6E6"/>
      <rgbColor rgb="FFCCFFCC"/>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2058101-5453-4DF3-9AD3-DADFD217F384}" name="A_Financials" displayName="A_Financials" ref="B4:S56" totalsRowShown="0" headerRowDxfId="89">
  <autoFilter ref="B4:S56" xr:uid="{42058101-5453-4DF3-9AD3-DADFD217F38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6052EDE7-448F-4BB1-8117-4BDE9C7ACED8}" name="Year" dataDxfId="88"/>
    <tableColumn id="2" xr3:uid="{49072F75-92F1-443C-9D3F-21E5B2861CFD}" name="Column1" dataDxfId="87"/>
    <tableColumn id="3" xr3:uid="{8188FAC1-0D6D-4525-AA96-8CC99520BC03}" name="2022" dataDxfId="86"/>
    <tableColumn id="4" xr3:uid="{DF9EE24B-E88F-4587-ACF8-EFB3CB334999}" name="20222"/>
    <tableColumn id="5" xr3:uid="{4D7DDAE6-080B-4286-BBFD-3C20E7FC36DA}" name="20223"/>
    <tableColumn id="6" xr3:uid="{2F13FAE5-D5D8-4DB6-950E-381013B87451}" name="20224"/>
    <tableColumn id="7" xr3:uid="{BCBB08E4-1348-44A6-B674-2B5685183DF6}" name="2023" dataDxfId="85"/>
    <tableColumn id="8" xr3:uid="{385C83D7-C70A-4C70-8C2F-4C2037E4B5E2}" name="20235"/>
    <tableColumn id="9" xr3:uid="{55B29C22-A54C-4C93-B57C-6DAD92DA2943}" name="20236"/>
    <tableColumn id="10" xr3:uid="{58D4C89A-83A3-42DA-A5EA-BA9276141C73}" name="20237"/>
    <tableColumn id="11" xr3:uid="{1F10CE3E-F2A7-4A1D-8256-284524616426}" name="2024" dataDxfId="84"/>
    <tableColumn id="12" xr3:uid="{98B2A28E-782A-4025-9A5F-4B67F0343749}" name="20248"/>
    <tableColumn id="13" xr3:uid="{EAC8C22F-D13C-4142-8027-C616936D3A86}" name="20249"/>
    <tableColumn id="14" xr3:uid="{CF709A5E-B669-4494-AFEC-2A9B29C3C70A}" name="202410"/>
    <tableColumn id="15" xr3:uid="{80E534D4-BE9A-4C7F-AD7B-4FF549D6620F}" name="2025" dataDxfId="83"/>
    <tableColumn id="16" xr3:uid="{F4525F6B-914F-48C0-A1BF-E5239BA5AA70}" name="202511"/>
    <tableColumn id="17" xr3:uid="{7DCCBB7A-B28A-41CD-B14B-90A21A2533D5}" name="202512"/>
    <tableColumn id="18" xr3:uid="{46142216-B669-4DE4-9BC3-CBD2C1CE4120}" name="202513"/>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FAABBD-85CA-4C59-B0BC-5899389F418B}" name="B_ZIP_EnrollPrem" displayName="B_ZIP_EnrollPrem" ref="A1:J2" totalsRowShown="0" headerRowDxfId="82" dataDxfId="80" headerRowBorderDxfId="81" tableBorderDxfId="79">
  <autoFilter ref="A1:J2" xr:uid="{1CFAABBD-85CA-4C59-B0BC-5899389F418B}"/>
  <tableColumns count="10">
    <tableColumn id="1" xr3:uid="{4B84928D-80BA-4A33-A60A-5BE43CE807FE}" name="NAIC Company Code" dataDxfId="78"/>
    <tableColumn id="2" xr3:uid="{3D3A46C0-0F1E-41D8-9629-D80FFC853FA4}" name="Market Segment" dataDxfId="77"/>
    <tableColumn id="3" xr3:uid="{0460843D-24D7-4C8A-9769-41E2D7306C89}" name="Year" dataDxfId="76"/>
    <tableColumn id="4" xr3:uid="{FE1A4AE5-4983-46D3-82DE-13E56115B6B9}" name="Subscriber ZIP (5-digit)" dataDxfId="75"/>
    <tableColumn id="5" xr3:uid="{E6F30F7C-4832-4DD2-9FE1-50B1FE76F5A1}" name="Subscriber County" dataDxfId="74"/>
    <tableColumn id="6" xr3:uid="{9785340B-064E-4318-8E2A-E1D1019B107F}" name="Medical Member Months" dataDxfId="73"/>
    <tableColumn id="7" xr3:uid="{33A4016D-CC05-4712-932A-C52DC08A67C7}" name="Pharmacy Member Months" dataDxfId="72"/>
    <tableColumn id="8" xr3:uid="{B0B656EA-E575-45AC-80DE-958F521243C4}" name="Medical Household (Contract) Months" dataDxfId="71"/>
    <tableColumn id="9" xr3:uid="{6B3EA8F5-FAF1-448F-B160-06216ED414A7}" name="Pharmacy Household (Contract) Months" dataDxfId="70"/>
    <tableColumn id="10" xr3:uid="{9B5D9D07-D0B7-4A06-BECD-4C338E6136D5}" name="Billed Premium ($)" dataDxfId="6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987211B-428B-4C05-925F-7F828D88F8A4}" name="C_ZIP_Service" displayName="C_ZIP_Service" ref="A1:L2" totalsRowShown="0" headerRowDxfId="68" dataDxfId="66" headerRowBorderDxfId="67" tableBorderDxfId="65">
  <autoFilter ref="A1:L2" xr:uid="{C987211B-428B-4C05-925F-7F828D88F8A4}"/>
  <tableColumns count="12">
    <tableColumn id="1" xr3:uid="{7BB919EF-ABB0-4FD4-888F-971849EDE96C}" name="NAIC Company Code" dataDxfId="64"/>
    <tableColumn id="2" xr3:uid="{0C6C74CD-C8C7-4EA8-B186-7F76130D67ED}" name="Market Segment" dataDxfId="63"/>
    <tableColumn id="3" xr3:uid="{01664754-24B8-4E8A-AFB8-C97B5FAEEFE3}" name="Year" dataDxfId="62"/>
    <tableColumn id="4" xr3:uid="{54CCA7E2-C7FA-44EE-8E0C-3226254E88A0}" name="Subscriber ZIP (5-digit)" dataDxfId="61"/>
    <tableColumn id="5" xr3:uid="{B29EF4B2-61EE-44B8-9A1D-E33411B63E7F}" name="Subscriber County" dataDxfId="60"/>
    <tableColumn id="6" xr3:uid="{6F243348-5934-46D5-B81F-C430B25CA89C}" name="Service Category" dataDxfId="59"/>
    <tableColumn id="7" xr3:uid="{1E0039C5-09ED-4852-A34C-0B7D8C53E78D}" name="Service Count" dataDxfId="58"/>
    <tableColumn id="8" xr3:uid="{11F8ED0B-F4EE-473B-97F4-F47519D52475}" name="Inpatient Days (Inpatient Hospital only)" dataDxfId="57"/>
    <tableColumn id="9" xr3:uid="{D04548BD-1F65-4D67-AED5-DD96A0907534}" name="Allowed ($)" dataDxfId="56"/>
    <tableColumn id="10" xr3:uid="{3ABC0C7C-25B9-415D-BC87-681046E906D6}" name="Paid ($)" dataDxfId="55"/>
    <tableColumn id="11" xr3:uid="{FEF52C47-BE25-4AE9-AC8C-E0CBC40A2756}" name="Member Cost Sharing ($)" dataDxfId="54"/>
    <tableColumn id="12" xr3:uid="{6631B228-012A-4511-9FD0-26D4FEB25BBB}" name="Of Which: Medical-Benefit Drugs Allowed ($) (HCPCS J-codes and biosimilar Q-codes)" dataDxfId="53"/>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1799AF-7F44-424F-85AF-62BB48AD8DFB}" name="D_Conditions" displayName="D_Conditions" ref="A1:I2" totalsRowShown="0" headerRowDxfId="52" dataDxfId="50" headerRowBorderDxfId="51" tableBorderDxfId="49">
  <autoFilter ref="A1:I2" xr:uid="{C51799AF-7F44-424F-85AF-62BB48AD8DFB}"/>
  <tableColumns count="9">
    <tableColumn id="1" xr3:uid="{C053609B-0695-4D13-8998-EE025EF3AE33}" name="NAIC Company Code" dataDxfId="48"/>
    <tableColumn id="2" xr3:uid="{C52AAB20-9C91-4959-8112-C50C6D73F74A}" name="Market Segment" dataDxfId="47"/>
    <tableColumn id="3" xr3:uid="{1C41050A-E363-4B24-851C-5E9E59A2B50E}" name="Year" dataDxfId="46"/>
    <tableColumn id="4" xr3:uid="{3479CBB8-F70D-4E5D-9973-650A8A587BC8}" name="Service Category (medical only)" dataDxfId="45"/>
    <tableColumn id="5" xr3:uid="{BA7A0F86-2F8F-465B-B82F-D459D4538D02}" name="Primary ICD-10-CM Code (no decimal)" dataDxfId="44"/>
    <tableColumn id="6" xr3:uid="{62A32D67-3B0D-4C58-AF5C-2AEE691B5F9C}" name="Claim Count" dataDxfId="43"/>
    <tableColumn id="7" xr3:uid="{0943DF82-8189-4530-9DB0-146670EDAA58}" name="Distinct Members" dataDxfId="42"/>
    <tableColumn id="8" xr3:uid="{024256E0-3EAF-44FF-BF51-1D2153DA263E}" name="Allowed ($)" dataDxfId="41"/>
    <tableColumn id="9" xr3:uid="{D47124FE-B165-4CFB-8F13-A272B7A7BBEE}" name="Paid ($)" dataDxfId="40"/>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A25E1-62FD-4CFE-BA7A-C13594CF78FD}" name="E_Pharmacy" displayName="E_Pharmacy" ref="A1:J2" totalsRowShown="0" headerRowDxfId="39" dataDxfId="37" headerRowBorderDxfId="38" tableBorderDxfId="36">
  <autoFilter ref="A1:J2" xr:uid="{FD6A25E1-62FD-4CFE-BA7A-C13594CF78FD}"/>
  <tableColumns count="10">
    <tableColumn id="1" xr3:uid="{9582CAB2-FE4D-46FB-9C76-AEC98DECDA1B}" name="NAIC Company Code" dataDxfId="35"/>
    <tableColumn id="2" xr3:uid="{A0B629E6-D391-499A-96CE-FB2BF321BC60}" name="Market Segment" dataDxfId="34"/>
    <tableColumn id="3" xr3:uid="{915DCC17-53CD-4F1B-8DFB-6515D646FEC3}" name="Year" dataDxfId="33"/>
    <tableColumn id="4" xr3:uid="{662387FC-8981-4AD6-B656-F1E0BB7B0FC3}" name="NDC (9-digit product code, no dashes)" dataDxfId="32"/>
    <tableColumn id="5" xr3:uid="{9CEB0185-8AA5-46B0-AF2E-DB441215E6AB}" name="Drug Name (optional)" dataDxfId="31"/>
    <tableColumn id="6" xr3:uid="{DA09493B-C81A-477A-81CE-546D384CDBF7}" name="Prescription Count" dataDxfId="30"/>
    <tableColumn id="7" xr3:uid="{4F59862B-BAA8-4B32-AE9C-BB21B9AA171E}" name="Days Supply" dataDxfId="29"/>
    <tableColumn id="8" xr3:uid="{CC1D4D2A-77F3-49E8-B450-E89839DECCD8}" name="Distinct Members" dataDxfId="28"/>
    <tableColumn id="9" xr3:uid="{6EB036FE-DFF2-4D8E-967D-3AD8233C4293}" name="Allowed ($)" dataDxfId="27"/>
    <tableColumn id="10" xr3:uid="{7ECC5BA5-9020-4A96-AE62-9593FD4F11F4}" name="Paid ($)" dataDxfId="26"/>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59F5FC-BE74-4588-B68B-67C73C8829AD}" name="Recon" displayName="Recon" ref="A15:T31" totalsRowShown="0" headerRowDxfId="25" dataDxfId="23" headerRowBorderDxfId="24" tableBorderDxfId="22" totalsRowBorderDxfId="21">
  <autoFilter ref="A15:T31" xr:uid="{9A59F5FC-BE74-4588-B68B-67C73C8829A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9E232B46-EE20-43CD-9AC4-FB71B86C16F8}" name="Market Segment" dataDxfId="20"/>
    <tableColumn id="2" xr3:uid="{64460A71-C003-4D78-A19E-A595A8651E4D}" name="Year" dataDxfId="19"/>
    <tableColumn id="3" xr3:uid="{9EF07DBD-CDD9-422A-A2E8-5563C965C6E9}" name="Exh B Medical Member Months" dataDxfId="18">
      <calculatedColumnFormula>SUMIFS('Exh B - Enrollment'!$F:$F,'Exh B - Enrollment'!$B:$B,$A16,'Exh B - Enrollment'!$C:$C,$B16)</calculatedColumnFormula>
    </tableColumn>
    <tableColumn id="4" xr3:uid="{12273A7B-AA24-44B0-AF06-D73BAB508B86}" name="Exh A MLR Member Months" dataDxfId="17"/>
    <tableColumn id="5" xr3:uid="{A2F0A085-D136-4C0D-8B79-66754136541A}" name="Member Months Diff %" dataDxfId="16"/>
    <tableColumn id="6" xr3:uid="{08BC867C-BA4D-41F4-AA50-201F93A2D784}" name="Exh B Medical Household Months" dataDxfId="15">
      <calculatedColumnFormula>SUMIFS('Exh B - Enrollment'!$H:$H,'Exh B - Enrollment'!$B:$B,$A16,'Exh B - Enrollment'!$C:$C,$B16)</calculatedColumnFormula>
    </tableColumn>
    <tableColumn id="7" xr3:uid="{0BCD100C-82C0-4B49-BAAA-7972CC851688}" name="Exh B Billed Premium" dataDxfId="14">
      <calculatedColumnFormula>SUMIFS('Exh B - Enrollment'!$J:$J,'Exh B - Enrollment'!$B:$B,$A16,'Exh B - Enrollment'!$C:$C,$B16)</calculatedColumnFormula>
    </tableColumn>
    <tableColumn id="8" xr3:uid="{1346C164-7662-4824-9E57-C7612C5D857C}" name="Exh A Earned Premium excl. Risk Adjustment" dataDxfId="13">
      <calculatedColumnFormula>SUMIFS('Exh A - Financials'!$D$7:$S$7,'Exh A - Financials'!$D$5:$S$5,$A16,'Exh A - Financials'!$D$4:$S$4,$B16)-SUMIFS('Exh A - Financials'!$D$8:$S$8,'Exh A - Financials'!$D$5:$S$5,$A16,'Exh A - Financials'!$D$4:$S$4,$B16)</calculatedColumnFormula>
    </tableColumn>
    <tableColumn id="9" xr3:uid="{EE72A548-651D-41DF-9A70-64373A405A92}" name="Premium Diff %" dataDxfId="12">
      <calculatedColumnFormula>IF(OR(G16=0,H16=0),"",G16/H16-1)</calculatedColumnFormula>
    </tableColumn>
    <tableColumn id="10" xr3:uid="{8D411875-528B-4DDB-9DCC-55B00B3B2FC0}" name="Exh C Medical Allowed" dataDxfId="11">
      <calculatedColumnFormula>SUMIFS('Exh C - Service Category'!$I:$I,'Exh C - Service Category'!$B:$B,$A16,'Exh C - Service Category'!$C:$C,$B16)-M16</calculatedColumnFormula>
    </tableColumn>
    <tableColumn id="11" xr3:uid="{94B79D07-1158-4CAE-96A5-B57A40CA4E84}" name="Exh D Allowed" dataDxfId="10">
      <calculatedColumnFormula>SUMIFS('Exh D - Conditions'!$H:$H,'Exh D - Conditions'!$B:$B,$A16,'Exh D - Conditions'!$C:$C,$B16)</calculatedColumnFormula>
    </tableColumn>
    <tableColumn id="12" xr3:uid="{E4B1188F-411B-4740-834E-DF859D1793DE}" name="D vs C Diff %" dataDxfId="9">
      <calculatedColumnFormula>IF(J16=0,"",K16/J16-1)</calculatedColumnFormula>
    </tableColumn>
    <tableColumn id="13" xr3:uid="{2E45FDC1-5B3E-462E-AD2E-738195F7F980}" name="Exh C Rx Allowed" dataDxfId="8">
      <calculatedColumnFormula>SUMIFS('Exh C - Service Category'!$I:$I,'Exh C - Service Category'!$B:$B,$A16,'Exh C - Service Category'!$C:$C,$B16,'Exh C - Service Category'!$F:$F,"Prescription Drugs")</calculatedColumnFormula>
    </tableColumn>
    <tableColumn id="14" xr3:uid="{53FEC9A9-C58D-4456-95ED-0945D69B8F18}" name="Exh E Allowed" dataDxfId="7">
      <calculatedColumnFormula>SUMIFS('Exh E - Pharmacy'!$I:$I,'Exh E - Pharmacy'!$B:$B,$A16,'Exh E - Pharmacy'!$C:$C,$B16)</calculatedColumnFormula>
    </tableColumn>
    <tableColumn id="15" xr3:uid="{AC884673-0F6D-494A-861A-598F9F26C229}" name="E vs C Diff %" dataDxfId="6">
      <calculatedColumnFormula>IF(M16=0,"",N16/M16-1)</calculatedColumnFormula>
    </tableColumn>
    <tableColumn id="16" xr3:uid="{960B2503-C36A-46D7-9E97-F4292AB85007}" name="Exh C Paid" dataDxfId="5"/>
    <tableColumn id="17" xr3:uid="{2818576C-0996-42A1-AFBA-2FAAA37A81A3}" name="Exh A Claims-System Paid, MLR Basis (line 44)" dataDxfId="4"/>
    <tableColumn id="18" xr3:uid="{F57CEA8D-8A4D-4EFC-9922-EAB81FEC9D00}" name="Claims Diff %" dataDxfId="3"/>
    <tableColumn id="19" xr3:uid="{2D42C10A-7CB2-4813-9800-5E2A2CA76582}" name="Status" dataDxfId="2">
      <calculatedColumnFormula>IF(C16=0,"No data",IF(OR(IFERROR(ABS(E16),0)&gt;$C$4,IFERROR(ABS(I16),0)&gt;$C$5,IFERROR(ABS(L16),0)&gt;$C$6,IFERROR(ABS(O16),0)&gt;$C$7,IFERROR(ABS(R16),0)&gt;$C$8),"Explain","OK"))</calculatedColumnFormula>
    </tableColumn>
    <tableColumn id="20" xr3:uid="{41649D0C-44B1-4592-967F-D30B3487E183}" name="Carrier Explanation" dataDxfId="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7"/>
  <sheetViews>
    <sheetView zoomScale="115" zoomScaleNormal="115" workbookViewId="0">
      <pane ySplit="3" topLeftCell="A4" activePane="bottomLeft" state="frozen"/>
      <selection pane="bottomLeft" activeCell="A2" sqref="A2"/>
    </sheetView>
  </sheetViews>
  <sheetFormatPr defaultColWidth="8.6640625" defaultRowHeight="14.4" x14ac:dyDescent="0.3"/>
  <cols>
    <col min="1" max="1" width="28" customWidth="1"/>
    <col min="2" max="2" width="110" customWidth="1"/>
  </cols>
  <sheetData>
    <row r="1" spans="1:2" ht="17.25" customHeight="1" x14ac:dyDescent="0.3">
      <c r="A1" s="1" t="s">
        <v>0</v>
      </c>
      <c r="B1" s="2"/>
    </row>
    <row r="2" spans="1:2" ht="15" customHeight="1" x14ac:dyDescent="0.3">
      <c r="A2" s="3" t="s">
        <v>1</v>
      </c>
      <c r="B2" s="2"/>
    </row>
    <row r="3" spans="1:2" ht="15" customHeight="1" x14ac:dyDescent="0.3">
      <c r="A3" s="2"/>
      <c r="B3" s="2"/>
    </row>
    <row r="4" spans="1:2" ht="15" customHeight="1" x14ac:dyDescent="0.3">
      <c r="A4" s="4" t="s">
        <v>2</v>
      </c>
      <c r="B4" s="5"/>
    </row>
    <row r="5" spans="1:2" ht="58.95" customHeight="1" x14ac:dyDescent="0.3">
      <c r="A5" s="6" t="s">
        <v>3</v>
      </c>
      <c r="B5" s="64" t="s">
        <v>4</v>
      </c>
    </row>
    <row r="6" spans="1:2" ht="31.2" customHeight="1" x14ac:dyDescent="0.3">
      <c r="A6" s="6" t="s">
        <v>5</v>
      </c>
      <c r="B6" s="64" t="s">
        <v>6</v>
      </c>
    </row>
    <row r="7" spans="1:2" ht="45" customHeight="1" x14ac:dyDescent="0.3">
      <c r="A7" s="6" t="s">
        <v>7</v>
      </c>
      <c r="B7" s="64" t="s">
        <v>8</v>
      </c>
    </row>
    <row r="8" spans="1:2" x14ac:dyDescent="0.3">
      <c r="A8" s="4" t="s">
        <v>9</v>
      </c>
      <c r="B8" s="5"/>
    </row>
    <row r="9" spans="1:2" x14ac:dyDescent="0.3">
      <c r="A9" s="6" t="s">
        <v>10</v>
      </c>
      <c r="B9" s="63" t="s">
        <v>11</v>
      </c>
    </row>
    <row r="10" spans="1:2" ht="51" customHeight="1" x14ac:dyDescent="0.3">
      <c r="A10" s="6" t="s">
        <v>12</v>
      </c>
      <c r="B10" s="64" t="s">
        <v>13</v>
      </c>
    </row>
    <row r="11" spans="1:2" ht="26.4" x14ac:dyDescent="0.3">
      <c r="A11" s="6" t="s">
        <v>14</v>
      </c>
      <c r="B11" s="64" t="s">
        <v>15</v>
      </c>
    </row>
    <row r="12" spans="1:2" x14ac:dyDescent="0.3">
      <c r="A12" s="4" t="s">
        <v>16</v>
      </c>
      <c r="B12" s="5"/>
    </row>
    <row r="13" spans="1:2" ht="82.95" customHeight="1" x14ac:dyDescent="0.3">
      <c r="A13" s="6" t="s">
        <v>17</v>
      </c>
      <c r="B13" s="64" t="s">
        <v>18</v>
      </c>
    </row>
    <row r="14" spans="1:2" ht="32.4" customHeight="1" x14ac:dyDescent="0.3">
      <c r="A14" s="6" t="s">
        <v>19</v>
      </c>
      <c r="B14" s="64" t="s">
        <v>20</v>
      </c>
    </row>
    <row r="15" spans="1:2" ht="29.4" customHeight="1" x14ac:dyDescent="0.3">
      <c r="A15" s="6" t="s">
        <v>21</v>
      </c>
      <c r="B15" s="64" t="s">
        <v>22</v>
      </c>
    </row>
    <row r="16" spans="1:2" ht="30" customHeight="1" x14ac:dyDescent="0.3">
      <c r="A16" s="6" t="s">
        <v>23</v>
      </c>
      <c r="B16" s="64" t="s">
        <v>24</v>
      </c>
    </row>
    <row r="17" spans="1:2" ht="74.400000000000006" customHeight="1" x14ac:dyDescent="0.3">
      <c r="A17" s="6" t="s">
        <v>25</v>
      </c>
      <c r="B17" s="40" t="s">
        <v>26</v>
      </c>
    </row>
    <row r="18" spans="1:2" ht="26.4" x14ac:dyDescent="0.3">
      <c r="A18" s="6" t="s">
        <v>27</v>
      </c>
      <c r="B18" s="64" t="s">
        <v>28</v>
      </c>
    </row>
    <row r="19" spans="1:2" ht="39.6" x14ac:dyDescent="0.3">
      <c r="A19" s="6" t="s">
        <v>29</v>
      </c>
      <c r="B19" s="64" t="s">
        <v>30</v>
      </c>
    </row>
    <row r="20" spans="1:2" x14ac:dyDescent="0.3">
      <c r="A20" s="4" t="s">
        <v>31</v>
      </c>
      <c r="B20" s="5"/>
    </row>
    <row r="21" spans="1:2" ht="26.4" x14ac:dyDescent="0.3">
      <c r="A21" s="6" t="s">
        <v>32</v>
      </c>
      <c r="B21" s="64" t="s">
        <v>33</v>
      </c>
    </row>
    <row r="22" spans="1:2" ht="152.4" customHeight="1" x14ac:dyDescent="0.3">
      <c r="A22" s="6" t="s">
        <v>34</v>
      </c>
      <c r="B22" s="64" t="s">
        <v>35</v>
      </c>
    </row>
    <row r="23" spans="1:2" ht="71.400000000000006" customHeight="1" x14ac:dyDescent="0.3">
      <c r="A23" s="6" t="s">
        <v>36</v>
      </c>
      <c r="B23" s="64" t="s">
        <v>37</v>
      </c>
    </row>
    <row r="24" spans="1:2" ht="45.6" customHeight="1" x14ac:dyDescent="0.3">
      <c r="A24" s="6" t="s">
        <v>38</v>
      </c>
      <c r="B24" s="64" t="s">
        <v>39</v>
      </c>
    </row>
    <row r="25" spans="1:2" ht="30.6" customHeight="1" x14ac:dyDescent="0.3">
      <c r="A25" s="6" t="s">
        <v>40</v>
      </c>
      <c r="B25" s="64" t="s">
        <v>41</v>
      </c>
    </row>
    <row r="26" spans="1:2" ht="31.2" customHeight="1" x14ac:dyDescent="0.3">
      <c r="A26" s="6" t="s">
        <v>42</v>
      </c>
      <c r="B26" s="40" t="s">
        <v>43</v>
      </c>
    </row>
    <row r="27" spans="1:2" ht="43.95" customHeight="1" x14ac:dyDescent="0.3">
      <c r="A27" s="6" t="s">
        <v>44</v>
      </c>
      <c r="B27" s="64" t="s">
        <v>45</v>
      </c>
    </row>
    <row r="28" spans="1:2" x14ac:dyDescent="0.3">
      <c r="A28" s="4" t="s">
        <v>46</v>
      </c>
      <c r="B28" s="5"/>
    </row>
    <row r="29" spans="1:2" ht="28.2" customHeight="1" x14ac:dyDescent="0.3">
      <c r="A29" s="6" t="s">
        <v>47</v>
      </c>
      <c r="B29" s="64" t="s">
        <v>48</v>
      </c>
    </row>
    <row r="30" spans="1:2" ht="56.4" customHeight="1" x14ac:dyDescent="0.3">
      <c r="A30" s="6" t="s">
        <v>49</v>
      </c>
      <c r="B30" s="64" t="s">
        <v>50</v>
      </c>
    </row>
    <row r="31" spans="1:2" ht="28.95" customHeight="1" x14ac:dyDescent="0.3">
      <c r="A31" s="6" t="s">
        <v>51</v>
      </c>
      <c r="B31" s="64" t="s">
        <v>52</v>
      </c>
    </row>
    <row r="32" spans="1:2" x14ac:dyDescent="0.3">
      <c r="A32" s="6" t="s">
        <v>53</v>
      </c>
      <c r="B32" s="64" t="s">
        <v>54</v>
      </c>
    </row>
    <row r="33" spans="1:2" x14ac:dyDescent="0.3">
      <c r="A33" s="6" t="s">
        <v>55</v>
      </c>
      <c r="B33" s="64" t="s">
        <v>56</v>
      </c>
    </row>
    <row r="34" spans="1:2" x14ac:dyDescent="0.3">
      <c r="A34" s="6" t="s">
        <v>57</v>
      </c>
      <c r="B34" s="64" t="s">
        <v>58</v>
      </c>
    </row>
    <row r="35" spans="1:2" x14ac:dyDescent="0.3">
      <c r="A35" s="6" t="s">
        <v>59</v>
      </c>
      <c r="B35" s="64" t="s">
        <v>60</v>
      </c>
    </row>
    <row r="36" spans="1:2" x14ac:dyDescent="0.3">
      <c r="A36" s="4" t="s">
        <v>61</v>
      </c>
      <c r="B36" s="5"/>
    </row>
    <row r="37" spans="1:2" x14ac:dyDescent="0.3">
      <c r="A37" s="6" t="s">
        <v>62</v>
      </c>
      <c r="B37" s="64" t="s">
        <v>63</v>
      </c>
    </row>
    <row r="38" spans="1:2" x14ac:dyDescent="0.3">
      <c r="A38" s="6" t="s">
        <v>64</v>
      </c>
      <c r="B38" s="64" t="s">
        <v>65</v>
      </c>
    </row>
    <row r="39" spans="1:2" x14ac:dyDescent="0.3">
      <c r="A39" s="7" t="s">
        <v>66</v>
      </c>
      <c r="B39" s="2"/>
    </row>
    <row r="40" spans="1:2" x14ac:dyDescent="0.3">
      <c r="A40" s="8"/>
      <c r="B40" s="2" t="s">
        <v>67</v>
      </c>
    </row>
    <row r="41" spans="1:2" x14ac:dyDescent="0.3">
      <c r="A41" s="9"/>
      <c r="B41" s="2" t="s">
        <v>68</v>
      </c>
    </row>
    <row r="42" spans="1:2" x14ac:dyDescent="0.3">
      <c r="A42" s="10"/>
      <c r="B42" s="2" t="s">
        <v>69</v>
      </c>
    </row>
    <row r="43" spans="1:2" ht="15" customHeight="1" x14ac:dyDescent="0.3"/>
    <row r="44" spans="1:2" ht="15" customHeight="1" x14ac:dyDescent="0.3"/>
    <row r="45" spans="1:2" ht="15" customHeight="1" x14ac:dyDescent="0.3"/>
    <row r="46" spans="1:2" ht="15" customHeight="1" x14ac:dyDescent="0.3"/>
    <row r="47" spans="1:2" ht="15" customHeight="1" x14ac:dyDescent="0.3"/>
    <row r="48" spans="1:2"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sheetData>
  <sheetProtection sheet="1" objects="1" scenarios="1"/>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abSelected="1" zoomScaleNormal="100" workbookViewId="0">
      <selection activeCell="G21" sqref="G21"/>
    </sheetView>
  </sheetViews>
  <sheetFormatPr defaultColWidth="8.6640625" defaultRowHeight="14.4" x14ac:dyDescent="0.3"/>
  <cols>
    <col min="1" max="1" width="26.33203125" style="31" customWidth="1"/>
    <col min="2" max="2" width="24" style="31" customWidth="1"/>
    <col min="3" max="3" width="20" style="31" customWidth="1"/>
    <col min="4" max="4" width="48.33203125" style="31" customWidth="1"/>
  </cols>
  <sheetData>
    <row r="1" spans="1:4" ht="15.75" customHeight="1" x14ac:dyDescent="0.3">
      <c r="A1" s="25" t="s">
        <v>70</v>
      </c>
      <c r="B1" s="26"/>
      <c r="C1" s="26"/>
      <c r="D1" s="26"/>
    </row>
    <row r="2" spans="1:4" ht="15" customHeight="1" x14ac:dyDescent="0.3">
      <c r="A2" s="26"/>
      <c r="B2" s="26"/>
      <c r="C2" s="26"/>
      <c r="D2" s="26"/>
    </row>
    <row r="3" spans="1:4" x14ac:dyDescent="0.3">
      <c r="A3" s="6" t="s">
        <v>71</v>
      </c>
      <c r="B3" s="69"/>
      <c r="C3" s="69"/>
      <c r="D3" s="69"/>
    </row>
    <row r="4" spans="1:4" x14ac:dyDescent="0.3">
      <c r="A4" s="6" t="s">
        <v>72</v>
      </c>
      <c r="B4" s="69"/>
      <c r="C4" s="69"/>
      <c r="D4" s="69"/>
    </row>
    <row r="5" spans="1:4" x14ac:dyDescent="0.3">
      <c r="A5" s="6" t="s">
        <v>73</v>
      </c>
      <c r="B5" s="69"/>
      <c r="C5" s="69"/>
      <c r="D5" s="69"/>
    </row>
    <row r="6" spans="1:4" x14ac:dyDescent="0.3">
      <c r="A6" s="6" t="s">
        <v>74</v>
      </c>
      <c r="B6" s="69"/>
      <c r="C6" s="69"/>
      <c r="D6" s="69"/>
    </row>
    <row r="7" spans="1:4" x14ac:dyDescent="0.3">
      <c r="A7" s="6" t="s">
        <v>75</v>
      </c>
      <c r="B7" s="69"/>
      <c r="C7" s="69"/>
      <c r="D7" s="69"/>
    </row>
    <row r="8" spans="1:4" x14ac:dyDescent="0.3">
      <c r="A8" s="6" t="s">
        <v>76</v>
      </c>
      <c r="B8" s="69"/>
      <c r="C8" s="69"/>
      <c r="D8" s="69"/>
    </row>
    <row r="9" spans="1:4" x14ac:dyDescent="0.3">
      <c r="A9" s="6" t="s">
        <v>77</v>
      </c>
      <c r="B9" s="69"/>
      <c r="C9" s="69"/>
      <c r="D9" s="69"/>
    </row>
    <row r="10" spans="1:4" ht="26.4" x14ac:dyDescent="0.3">
      <c r="A10" s="6" t="s">
        <v>78</v>
      </c>
      <c r="B10" s="69"/>
      <c r="C10" s="69"/>
      <c r="D10" s="69"/>
    </row>
    <row r="11" spans="1:4" x14ac:dyDescent="0.3">
      <c r="A11" s="6" t="s">
        <v>79</v>
      </c>
      <c r="B11" s="69"/>
      <c r="C11" s="69"/>
      <c r="D11" s="69"/>
    </row>
    <row r="12" spans="1:4" ht="26.4" x14ac:dyDescent="0.3">
      <c r="A12" s="6" t="s">
        <v>80</v>
      </c>
      <c r="B12" s="69"/>
      <c r="C12" s="69"/>
      <c r="D12" s="69"/>
    </row>
    <row r="13" spans="1:4" ht="26.4" x14ac:dyDescent="0.3">
      <c r="A13" s="6" t="s">
        <v>81</v>
      </c>
      <c r="B13" s="66"/>
      <c r="C13" s="66"/>
      <c r="D13" s="66"/>
    </row>
    <row r="14" spans="1:4" ht="15" customHeight="1" x14ac:dyDescent="0.3">
      <c r="A14" s="27"/>
      <c r="B14" s="26"/>
      <c r="C14" s="26"/>
      <c r="D14" s="26"/>
    </row>
    <row r="15" spans="1:4" ht="15" customHeight="1" x14ac:dyDescent="0.3">
      <c r="A15" s="28" t="s">
        <v>82</v>
      </c>
      <c r="B15" s="26"/>
      <c r="C15" s="26"/>
      <c r="D15" s="26"/>
    </row>
    <row r="16" spans="1:4" ht="70.95" customHeight="1" x14ac:dyDescent="0.3">
      <c r="A16" s="29" t="s">
        <v>83</v>
      </c>
      <c r="B16" s="29" t="s">
        <v>84</v>
      </c>
      <c r="C16" s="29" t="s">
        <v>85</v>
      </c>
      <c r="D16" s="29" t="s">
        <v>86</v>
      </c>
    </row>
    <row r="17" spans="1:4" x14ac:dyDescent="0.3">
      <c r="A17" s="32">
        <v>2022</v>
      </c>
      <c r="B17" s="30"/>
      <c r="C17" s="30"/>
      <c r="D17" s="30"/>
    </row>
    <row r="18" spans="1:4" ht="15" customHeight="1" x14ac:dyDescent="0.3">
      <c r="A18" s="32">
        <v>2023</v>
      </c>
      <c r="B18" s="30"/>
      <c r="C18" s="30"/>
      <c r="D18" s="30"/>
    </row>
    <row r="19" spans="1:4" ht="15" customHeight="1" x14ac:dyDescent="0.3">
      <c r="A19" s="32">
        <v>2024</v>
      </c>
      <c r="B19" s="30"/>
      <c r="C19" s="30"/>
      <c r="D19" s="30"/>
    </row>
    <row r="20" spans="1:4" ht="15" customHeight="1" x14ac:dyDescent="0.3">
      <c r="A20" s="32">
        <v>2025</v>
      </c>
      <c r="B20" s="30"/>
      <c r="C20" s="30"/>
      <c r="D20" s="30"/>
    </row>
    <row r="21" spans="1:4" ht="15" customHeight="1" x14ac:dyDescent="0.3">
      <c r="A21" s="26"/>
      <c r="B21" s="26"/>
      <c r="C21" s="26"/>
      <c r="D21" s="26"/>
    </row>
    <row r="22" spans="1:4" ht="15" customHeight="1" x14ac:dyDescent="0.3">
      <c r="A22" s="28" t="s">
        <v>87</v>
      </c>
      <c r="B22" s="26"/>
      <c r="C22" s="26"/>
      <c r="D22" s="26"/>
    </row>
    <row r="23" spans="1:4" ht="101.4" customHeight="1" x14ac:dyDescent="0.3">
      <c r="A23" s="64" t="s">
        <v>88</v>
      </c>
      <c r="B23" s="68"/>
      <c r="C23" s="68"/>
      <c r="D23" s="68"/>
    </row>
    <row r="24" spans="1:4" ht="15" customHeight="1" x14ac:dyDescent="0.3">
      <c r="A24" s="26"/>
      <c r="B24" s="26"/>
      <c r="C24" s="26"/>
      <c r="D24" s="26"/>
    </row>
    <row r="25" spans="1:4" ht="15" customHeight="1" x14ac:dyDescent="0.3">
      <c r="A25" s="28" t="s">
        <v>89</v>
      </c>
      <c r="B25" s="26"/>
      <c r="C25" s="26"/>
      <c r="D25" s="26"/>
    </row>
    <row r="26" spans="1:4" ht="15" customHeight="1" x14ac:dyDescent="0.3">
      <c r="A26" s="67" t="s">
        <v>90</v>
      </c>
      <c r="B26" s="67"/>
      <c r="C26" s="67"/>
      <c r="D26" s="67"/>
    </row>
    <row r="27" spans="1:4" ht="15" customHeight="1" x14ac:dyDescent="0.3">
      <c r="A27" s="67"/>
      <c r="B27" s="67"/>
      <c r="C27" s="67"/>
      <c r="D27" s="67"/>
    </row>
    <row r="28" spans="1:4" ht="36" customHeight="1" x14ac:dyDescent="0.3">
      <c r="A28" s="67"/>
      <c r="B28" s="67"/>
      <c r="C28" s="67"/>
      <c r="D28" s="67"/>
    </row>
    <row r="29" spans="1:4" ht="15" customHeight="1" x14ac:dyDescent="0.3">
      <c r="A29" s="26"/>
      <c r="B29" s="26"/>
      <c r="C29" s="26"/>
      <c r="D29" s="26"/>
    </row>
    <row r="30" spans="1:4" ht="15" customHeight="1" x14ac:dyDescent="0.3">
      <c r="A30" s="6" t="s">
        <v>91</v>
      </c>
      <c r="B30" s="65"/>
      <c r="C30" s="65"/>
      <c r="D30" s="65"/>
    </row>
    <row r="31" spans="1:4" ht="30.6" customHeight="1" x14ac:dyDescent="0.3">
      <c r="A31" s="6" t="s">
        <v>92</v>
      </c>
      <c r="B31" s="65"/>
      <c r="C31" s="65"/>
      <c r="D31" s="65"/>
    </row>
    <row r="32" spans="1:4" ht="15" customHeight="1" x14ac:dyDescent="0.3">
      <c r="A32" s="6" t="s">
        <v>93</v>
      </c>
      <c r="B32" s="65"/>
      <c r="C32" s="65"/>
      <c r="D32" s="65"/>
    </row>
  </sheetData>
  <sheetProtection sheet="1" formatRows="0"/>
  <mergeCells count="16">
    <mergeCell ref="B3:D3"/>
    <mergeCell ref="B4:D4"/>
    <mergeCell ref="B5:D5"/>
    <mergeCell ref="B6:D6"/>
    <mergeCell ref="B7:D7"/>
    <mergeCell ref="B8:D8"/>
    <mergeCell ref="B9:D9"/>
    <mergeCell ref="B10:D10"/>
    <mergeCell ref="B11:D11"/>
    <mergeCell ref="B12:D12"/>
    <mergeCell ref="B32:D32"/>
    <mergeCell ref="B13:D13"/>
    <mergeCell ref="A26:D28"/>
    <mergeCell ref="B30:D30"/>
    <mergeCell ref="B31:D31"/>
    <mergeCell ref="B23:D23"/>
  </mergeCells>
  <pageMargins left="0.75" right="0.75" top="1" bottom="1" header="0.511811023622047" footer="0.511811023622047"/>
  <pageSetup paperSize="9" fitToWidth="0"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9"/>
  <sheetViews>
    <sheetView zoomScaleNormal="100" workbookViewId="0">
      <pane xSplit="3" ySplit="5" topLeftCell="D6" activePane="bottomRight" state="frozen"/>
      <selection pane="topRight" activeCell="D1" sqref="D1"/>
      <selection pane="bottomLeft" activeCell="A6" sqref="A6"/>
      <selection pane="bottomRight" activeCell="D9" sqref="D9"/>
    </sheetView>
  </sheetViews>
  <sheetFormatPr defaultColWidth="8.6640625" defaultRowHeight="14.4" x14ac:dyDescent="0.3"/>
  <cols>
    <col min="1" max="1" width="6" customWidth="1"/>
    <col min="2" max="2" width="46.44140625" customWidth="1"/>
    <col min="3" max="3" width="34.6640625" bestFit="1" customWidth="1"/>
    <col min="4" max="19" width="19.88671875" customWidth="1"/>
  </cols>
  <sheetData>
    <row r="1" spans="1:19" ht="15" customHeight="1" x14ac:dyDescent="0.3">
      <c r="A1" s="12" t="s">
        <v>94</v>
      </c>
    </row>
    <row r="2" spans="1:19" ht="46.95" customHeight="1" x14ac:dyDescent="0.3">
      <c r="A2" s="70" t="s">
        <v>95</v>
      </c>
      <c r="B2" s="70"/>
      <c r="C2" s="70"/>
      <c r="D2" s="70"/>
      <c r="E2" s="70"/>
      <c r="F2" s="70"/>
      <c r="G2" s="70"/>
      <c r="H2" s="70"/>
      <c r="I2" s="70"/>
    </row>
    <row r="3" spans="1:19" ht="15" customHeight="1" x14ac:dyDescent="0.3"/>
    <row r="4" spans="1:19" ht="15" customHeight="1" x14ac:dyDescent="0.3">
      <c r="B4" s="7" t="s">
        <v>83</v>
      </c>
      <c r="C4" s="7" t="s">
        <v>96</v>
      </c>
      <c r="D4" s="13" t="s">
        <v>97</v>
      </c>
      <c r="E4" s="13" t="s">
        <v>98</v>
      </c>
      <c r="F4" s="13" t="s">
        <v>99</v>
      </c>
      <c r="G4" s="13" t="s">
        <v>100</v>
      </c>
      <c r="H4" s="13" t="s">
        <v>101</v>
      </c>
      <c r="I4" s="13" t="s">
        <v>102</v>
      </c>
      <c r="J4" s="13" t="s">
        <v>103</v>
      </c>
      <c r="K4" s="13" t="s">
        <v>104</v>
      </c>
      <c r="L4" s="13" t="s">
        <v>105</v>
      </c>
      <c r="M4" s="13" t="s">
        <v>106</v>
      </c>
      <c r="N4" s="13" t="s">
        <v>107</v>
      </c>
      <c r="O4" s="13" t="s">
        <v>108</v>
      </c>
      <c r="P4" s="13" t="s">
        <v>109</v>
      </c>
      <c r="Q4" s="13" t="s">
        <v>110</v>
      </c>
      <c r="R4" s="13" t="s">
        <v>111</v>
      </c>
      <c r="S4" s="13" t="s">
        <v>112</v>
      </c>
    </row>
    <row r="5" spans="1:19" ht="15" customHeight="1" x14ac:dyDescent="0.3">
      <c r="B5" s="34" t="s">
        <v>113</v>
      </c>
      <c r="C5" s="7" t="s">
        <v>114</v>
      </c>
      <c r="D5" s="13" t="s">
        <v>115</v>
      </c>
      <c r="E5" s="13" t="s">
        <v>116</v>
      </c>
      <c r="F5" s="13" t="s">
        <v>117</v>
      </c>
      <c r="G5" s="13" t="s">
        <v>118</v>
      </c>
      <c r="H5" s="13" t="s">
        <v>115</v>
      </c>
      <c r="I5" s="13" t="s">
        <v>116</v>
      </c>
      <c r="J5" s="13" t="s">
        <v>117</v>
      </c>
      <c r="K5" s="13" t="s">
        <v>118</v>
      </c>
      <c r="L5" s="13" t="s">
        <v>115</v>
      </c>
      <c r="M5" s="13" t="s">
        <v>116</v>
      </c>
      <c r="N5" s="13" t="s">
        <v>117</v>
      </c>
      <c r="O5" s="13" t="s">
        <v>118</v>
      </c>
      <c r="P5" s="13" t="s">
        <v>115</v>
      </c>
      <c r="Q5" s="13" t="s">
        <v>116</v>
      </c>
      <c r="R5" s="13" t="s">
        <v>117</v>
      </c>
      <c r="S5" s="13" t="s">
        <v>118</v>
      </c>
    </row>
    <row r="6" spans="1:19" ht="15" customHeight="1" x14ac:dyDescent="0.3">
      <c r="A6" s="14"/>
      <c r="B6" s="14" t="s">
        <v>119</v>
      </c>
      <c r="C6" s="14"/>
      <c r="D6" s="14"/>
      <c r="E6" s="14"/>
      <c r="F6" s="14"/>
      <c r="G6" s="14"/>
      <c r="H6" s="14"/>
      <c r="I6" s="14"/>
      <c r="J6" s="14"/>
      <c r="K6" s="14"/>
      <c r="L6" s="14"/>
      <c r="M6" s="14"/>
      <c r="N6" s="14"/>
      <c r="O6" s="14"/>
      <c r="P6" s="14"/>
      <c r="Q6" s="14"/>
      <c r="R6" s="14"/>
      <c r="S6" s="14"/>
    </row>
    <row r="7" spans="1:19" ht="26.4" x14ac:dyDescent="0.3">
      <c r="A7" s="15">
        <v>1</v>
      </c>
      <c r="B7" s="16" t="s">
        <v>120</v>
      </c>
      <c r="C7" s="17" t="s">
        <v>121</v>
      </c>
      <c r="D7" s="41"/>
      <c r="E7" s="41"/>
      <c r="F7" s="41"/>
      <c r="G7" s="41"/>
      <c r="H7" s="41"/>
      <c r="I7" s="41"/>
      <c r="J7" s="41"/>
      <c r="K7" s="41"/>
      <c r="L7" s="41"/>
      <c r="M7" s="41"/>
      <c r="N7" s="41"/>
      <c r="O7" s="41"/>
      <c r="P7" s="41"/>
      <c r="Q7" s="41"/>
      <c r="R7" s="41"/>
      <c r="S7" s="41"/>
    </row>
    <row r="8" spans="1:19" ht="26.4" x14ac:dyDescent="0.3">
      <c r="A8" s="15">
        <v>2</v>
      </c>
      <c r="B8" s="16" t="s">
        <v>122</v>
      </c>
      <c r="C8" s="17" t="s">
        <v>123</v>
      </c>
      <c r="D8" s="41"/>
      <c r="E8" s="41"/>
      <c r="F8" s="42" t="s">
        <v>124</v>
      </c>
      <c r="G8" s="42" t="s">
        <v>124</v>
      </c>
      <c r="H8" s="41"/>
      <c r="I8" s="41"/>
      <c r="J8" s="42" t="s">
        <v>124</v>
      </c>
      <c r="K8" s="42" t="s">
        <v>124</v>
      </c>
      <c r="L8" s="41"/>
      <c r="M8" s="41"/>
      <c r="N8" s="42" t="s">
        <v>124</v>
      </c>
      <c r="O8" s="42" t="s">
        <v>124</v>
      </c>
      <c r="P8" s="41"/>
      <c r="Q8" s="41"/>
      <c r="R8" s="42" t="s">
        <v>124</v>
      </c>
      <c r="S8" s="42" t="s">
        <v>124</v>
      </c>
    </row>
    <row r="9" spans="1:19" ht="26.4" x14ac:dyDescent="0.3">
      <c r="A9" s="15">
        <v>3</v>
      </c>
      <c r="B9" s="19" t="s">
        <v>125</v>
      </c>
      <c r="C9" s="17" t="s">
        <v>126</v>
      </c>
      <c r="D9" s="43" t="str">
        <f t="shared" ref="D9:S9" si="0">IF(COUNT(D7)=0,"",N(D7)-N(D8))</f>
        <v/>
      </c>
      <c r="E9" s="43" t="str">
        <f t="shared" si="0"/>
        <v/>
      </c>
      <c r="F9" s="43" t="str">
        <f t="shared" si="0"/>
        <v/>
      </c>
      <c r="G9" s="43" t="str">
        <f t="shared" si="0"/>
        <v/>
      </c>
      <c r="H9" s="43" t="str">
        <f t="shared" si="0"/>
        <v/>
      </c>
      <c r="I9" s="43" t="str">
        <f t="shared" si="0"/>
        <v/>
      </c>
      <c r="J9" s="43" t="str">
        <f t="shared" si="0"/>
        <v/>
      </c>
      <c r="K9" s="43" t="str">
        <f t="shared" si="0"/>
        <v/>
      </c>
      <c r="L9" s="43" t="str">
        <f t="shared" si="0"/>
        <v/>
      </c>
      <c r="M9" s="43" t="str">
        <f t="shared" si="0"/>
        <v/>
      </c>
      <c r="N9" s="43" t="str">
        <f t="shared" si="0"/>
        <v/>
      </c>
      <c r="O9" s="43" t="str">
        <f t="shared" si="0"/>
        <v/>
      </c>
      <c r="P9" s="43" t="str">
        <f t="shared" si="0"/>
        <v/>
      </c>
      <c r="Q9" s="43" t="str">
        <f t="shared" si="0"/>
        <v/>
      </c>
      <c r="R9" s="43" t="str">
        <f t="shared" si="0"/>
        <v/>
      </c>
      <c r="S9" s="43" t="str">
        <f t="shared" si="0"/>
        <v/>
      </c>
    </row>
    <row r="10" spans="1:19" x14ac:dyDescent="0.3">
      <c r="A10" s="15">
        <v>4</v>
      </c>
      <c r="B10" s="16" t="s">
        <v>127</v>
      </c>
      <c r="C10" s="17" t="s">
        <v>128</v>
      </c>
      <c r="D10" s="41"/>
      <c r="E10" s="41"/>
      <c r="F10" s="41"/>
      <c r="G10" s="42" t="s">
        <v>124</v>
      </c>
      <c r="H10" s="41"/>
      <c r="I10" s="41"/>
      <c r="J10" s="41"/>
      <c r="K10" s="42" t="s">
        <v>124</v>
      </c>
      <c r="L10" s="41"/>
      <c r="M10" s="41"/>
      <c r="N10" s="41"/>
      <c r="O10" s="42" t="s">
        <v>124</v>
      </c>
      <c r="P10" s="41"/>
      <c r="Q10" s="41"/>
      <c r="R10" s="41"/>
      <c r="S10" s="42" t="s">
        <v>124</v>
      </c>
    </row>
    <row r="11" spans="1:19" x14ac:dyDescent="0.3">
      <c r="A11" s="15">
        <v>5</v>
      </c>
      <c r="B11" s="19" t="s">
        <v>129</v>
      </c>
      <c r="C11" s="17" t="s">
        <v>126</v>
      </c>
      <c r="D11" s="43" t="str">
        <f t="shared" ref="D11:S11" si="1">IF(COUNT(D7)=0,"",N(D7)-N(D10))</f>
        <v/>
      </c>
      <c r="E11" s="43" t="str">
        <f t="shared" si="1"/>
        <v/>
      </c>
      <c r="F11" s="43" t="str">
        <f t="shared" si="1"/>
        <v/>
      </c>
      <c r="G11" s="43" t="str">
        <f t="shared" si="1"/>
        <v/>
      </c>
      <c r="H11" s="43" t="str">
        <f t="shared" si="1"/>
        <v/>
      </c>
      <c r="I11" s="43" t="str">
        <f t="shared" si="1"/>
        <v/>
      </c>
      <c r="J11" s="43" t="str">
        <f t="shared" si="1"/>
        <v/>
      </c>
      <c r="K11" s="43" t="str">
        <f t="shared" si="1"/>
        <v/>
      </c>
      <c r="L11" s="43" t="str">
        <f t="shared" si="1"/>
        <v/>
      </c>
      <c r="M11" s="43" t="str">
        <f t="shared" si="1"/>
        <v/>
      </c>
      <c r="N11" s="43" t="str">
        <f t="shared" si="1"/>
        <v/>
      </c>
      <c r="O11" s="43" t="str">
        <f t="shared" si="1"/>
        <v/>
      </c>
      <c r="P11" s="43" t="str">
        <f t="shared" si="1"/>
        <v/>
      </c>
      <c r="Q11" s="43" t="str">
        <f t="shared" si="1"/>
        <v/>
      </c>
      <c r="R11" s="43" t="str">
        <f t="shared" si="1"/>
        <v/>
      </c>
      <c r="S11" s="43" t="str">
        <f t="shared" si="1"/>
        <v/>
      </c>
    </row>
    <row r="12" spans="1:19" x14ac:dyDescent="0.3">
      <c r="A12" s="14"/>
      <c r="B12" s="14" t="s">
        <v>130</v>
      </c>
      <c r="C12" s="14"/>
      <c r="D12" s="44"/>
      <c r="E12" s="44"/>
      <c r="F12" s="44"/>
      <c r="G12" s="44"/>
      <c r="H12" s="44"/>
      <c r="I12" s="44"/>
      <c r="J12" s="44"/>
      <c r="K12" s="44"/>
      <c r="L12" s="44"/>
      <c r="M12" s="44"/>
      <c r="N12" s="44"/>
      <c r="O12" s="44"/>
      <c r="P12" s="44"/>
      <c r="Q12" s="44"/>
      <c r="R12" s="44"/>
      <c r="S12" s="44"/>
    </row>
    <row r="13" spans="1:19" x14ac:dyDescent="0.3">
      <c r="A13" s="15">
        <v>6</v>
      </c>
      <c r="B13" s="16" t="s">
        <v>131</v>
      </c>
      <c r="C13" s="17" t="s">
        <v>132</v>
      </c>
      <c r="D13" s="41"/>
      <c r="E13" s="41"/>
      <c r="F13" s="41"/>
      <c r="G13" s="41"/>
      <c r="H13" s="41"/>
      <c r="I13" s="41"/>
      <c r="J13" s="41"/>
      <c r="K13" s="41"/>
      <c r="L13" s="41"/>
      <c r="M13" s="41"/>
      <c r="N13" s="41"/>
      <c r="O13" s="41"/>
      <c r="P13" s="41"/>
      <c r="Q13" s="41"/>
      <c r="R13" s="41"/>
      <c r="S13" s="41"/>
    </row>
    <row r="14" spans="1:19" x14ac:dyDescent="0.3">
      <c r="A14" s="15">
        <v>7</v>
      </c>
      <c r="B14" s="16" t="s">
        <v>133</v>
      </c>
      <c r="C14" s="17" t="s">
        <v>134</v>
      </c>
      <c r="D14" s="41"/>
      <c r="E14" s="41"/>
      <c r="F14" s="41"/>
      <c r="G14" s="42" t="s">
        <v>124</v>
      </c>
      <c r="H14" s="41"/>
      <c r="I14" s="41"/>
      <c r="J14" s="41"/>
      <c r="K14" s="42" t="s">
        <v>124</v>
      </c>
      <c r="L14" s="41"/>
      <c r="M14" s="41"/>
      <c r="N14" s="41"/>
      <c r="O14" s="42" t="s">
        <v>124</v>
      </c>
      <c r="P14" s="41"/>
      <c r="Q14" s="41"/>
      <c r="R14" s="41"/>
      <c r="S14" s="42" t="s">
        <v>124</v>
      </c>
    </row>
    <row r="15" spans="1:19" x14ac:dyDescent="0.3">
      <c r="A15" s="15">
        <v>8</v>
      </c>
      <c r="B15" s="16" t="s">
        <v>135</v>
      </c>
      <c r="C15" s="17" t="s">
        <v>136</v>
      </c>
      <c r="D15" s="41"/>
      <c r="E15" s="41"/>
      <c r="F15" s="41"/>
      <c r="G15" s="42" t="s">
        <v>124</v>
      </c>
      <c r="H15" s="41"/>
      <c r="I15" s="41"/>
      <c r="J15" s="41"/>
      <c r="K15" s="42" t="s">
        <v>124</v>
      </c>
      <c r="L15" s="41"/>
      <c r="M15" s="41"/>
      <c r="N15" s="41"/>
      <c r="O15" s="42" t="s">
        <v>124</v>
      </c>
      <c r="P15" s="41"/>
      <c r="Q15" s="41"/>
      <c r="R15" s="41"/>
      <c r="S15" s="42" t="s">
        <v>124</v>
      </c>
    </row>
    <row r="16" spans="1:19" x14ac:dyDescent="0.3">
      <c r="A16" s="15">
        <v>9</v>
      </c>
      <c r="B16" s="16" t="s">
        <v>137</v>
      </c>
      <c r="C16" s="17" t="s">
        <v>138</v>
      </c>
      <c r="D16" s="41"/>
      <c r="E16" s="41"/>
      <c r="F16" s="41"/>
      <c r="G16" s="41"/>
      <c r="H16" s="41"/>
      <c r="I16" s="41"/>
      <c r="J16" s="41"/>
      <c r="K16" s="41"/>
      <c r="L16" s="41"/>
      <c r="M16" s="41"/>
      <c r="N16" s="41"/>
      <c r="O16" s="41"/>
      <c r="P16" s="41"/>
      <c r="Q16" s="41"/>
      <c r="R16" s="41"/>
      <c r="S16" s="41"/>
    </row>
    <row r="17" spans="1:19" x14ac:dyDescent="0.3">
      <c r="A17" s="15">
        <v>10</v>
      </c>
      <c r="B17" s="16" t="s">
        <v>139</v>
      </c>
      <c r="C17" s="17" t="s">
        <v>140</v>
      </c>
      <c r="D17" s="41"/>
      <c r="E17" s="41"/>
      <c r="F17" s="41"/>
      <c r="G17" s="42" t="s">
        <v>124</v>
      </c>
      <c r="H17" s="41"/>
      <c r="I17" s="41"/>
      <c r="J17" s="41"/>
      <c r="K17" s="42" t="s">
        <v>124</v>
      </c>
      <c r="L17" s="41"/>
      <c r="M17" s="41"/>
      <c r="N17" s="41"/>
      <c r="O17" s="42" t="s">
        <v>124</v>
      </c>
      <c r="P17" s="41"/>
      <c r="Q17" s="41"/>
      <c r="R17" s="41"/>
      <c r="S17" s="42" t="s">
        <v>124</v>
      </c>
    </row>
    <row r="18" spans="1:19" ht="26.4" x14ac:dyDescent="0.3">
      <c r="A18" s="15">
        <v>11</v>
      </c>
      <c r="B18" s="16" t="s">
        <v>141</v>
      </c>
      <c r="C18" s="17" t="s">
        <v>142</v>
      </c>
      <c r="D18" s="41"/>
      <c r="E18" s="41"/>
      <c r="F18" s="41"/>
      <c r="G18" s="42" t="s">
        <v>124</v>
      </c>
      <c r="H18" s="41"/>
      <c r="I18" s="41"/>
      <c r="J18" s="41"/>
      <c r="K18" s="42" t="s">
        <v>124</v>
      </c>
      <c r="L18" s="41"/>
      <c r="M18" s="41"/>
      <c r="N18" s="41"/>
      <c r="O18" s="42" t="s">
        <v>124</v>
      </c>
      <c r="P18" s="41"/>
      <c r="Q18" s="41"/>
      <c r="R18" s="41"/>
      <c r="S18" s="42" t="s">
        <v>124</v>
      </c>
    </row>
    <row r="19" spans="1:19" ht="26.4" x14ac:dyDescent="0.3">
      <c r="A19" s="15">
        <v>12</v>
      </c>
      <c r="B19" s="19" t="s">
        <v>143</v>
      </c>
      <c r="C19" s="17" t="s">
        <v>126</v>
      </c>
      <c r="D19" s="43" t="str">
        <f t="shared" ref="D19:S19" si="2">IF(COUNT(D13:D18)=0,"",N(D13)+N(D14)+N(D15)+N(D16)-N(D17)+N(D18))</f>
        <v/>
      </c>
      <c r="E19" s="43" t="str">
        <f t="shared" si="2"/>
        <v/>
      </c>
      <c r="F19" s="43" t="str">
        <f t="shared" si="2"/>
        <v/>
      </c>
      <c r="G19" s="43" t="str">
        <f t="shared" si="2"/>
        <v/>
      </c>
      <c r="H19" s="43" t="str">
        <f t="shared" si="2"/>
        <v/>
      </c>
      <c r="I19" s="43" t="str">
        <f t="shared" si="2"/>
        <v/>
      </c>
      <c r="J19" s="43" t="str">
        <f t="shared" si="2"/>
        <v/>
      </c>
      <c r="K19" s="43" t="str">
        <f t="shared" si="2"/>
        <v/>
      </c>
      <c r="L19" s="43" t="str">
        <f t="shared" si="2"/>
        <v/>
      </c>
      <c r="M19" s="43" t="str">
        <f t="shared" si="2"/>
        <v/>
      </c>
      <c r="N19" s="43" t="str">
        <f t="shared" si="2"/>
        <v/>
      </c>
      <c r="O19" s="43" t="str">
        <f t="shared" si="2"/>
        <v/>
      </c>
      <c r="P19" s="43" t="str">
        <f t="shared" si="2"/>
        <v/>
      </c>
      <c r="Q19" s="43" t="str">
        <f t="shared" si="2"/>
        <v/>
      </c>
      <c r="R19" s="43" t="str">
        <f t="shared" si="2"/>
        <v/>
      </c>
      <c r="S19" s="43" t="str">
        <f t="shared" si="2"/>
        <v/>
      </c>
    </row>
    <row r="20" spans="1:19" ht="26.4" x14ac:dyDescent="0.3">
      <c r="A20" s="15">
        <v>13</v>
      </c>
      <c r="B20" s="16" t="s">
        <v>144</v>
      </c>
      <c r="C20" s="17" t="s">
        <v>145</v>
      </c>
      <c r="D20" s="41"/>
      <c r="E20" s="42" t="s">
        <v>124</v>
      </c>
      <c r="F20" s="42" t="s">
        <v>124</v>
      </c>
      <c r="G20" s="42" t="s">
        <v>124</v>
      </c>
      <c r="H20" s="41"/>
      <c r="I20" s="42" t="s">
        <v>124</v>
      </c>
      <c r="J20" s="42" t="s">
        <v>124</v>
      </c>
      <c r="K20" s="42" t="s">
        <v>124</v>
      </c>
      <c r="L20" s="41"/>
      <c r="M20" s="42" t="s">
        <v>124</v>
      </c>
      <c r="N20" s="42" t="s">
        <v>124</v>
      </c>
      <c r="O20" s="42" t="s">
        <v>124</v>
      </c>
      <c r="P20" s="41"/>
      <c r="Q20" s="42" t="s">
        <v>124</v>
      </c>
      <c r="R20" s="42" t="s">
        <v>124</v>
      </c>
      <c r="S20" s="42" t="s">
        <v>124</v>
      </c>
    </row>
    <row r="21" spans="1:19" x14ac:dyDescent="0.3">
      <c r="A21" s="15">
        <v>14</v>
      </c>
      <c r="B21" s="19" t="s">
        <v>146</v>
      </c>
      <c r="C21" s="17" t="s">
        <v>147</v>
      </c>
      <c r="D21" s="43" t="str">
        <f t="shared" ref="D21:S21" si="3">IF(D19="","",D19-N(D20))</f>
        <v/>
      </c>
      <c r="E21" s="43" t="str">
        <f t="shared" si="3"/>
        <v/>
      </c>
      <c r="F21" s="43" t="str">
        <f t="shared" si="3"/>
        <v/>
      </c>
      <c r="G21" s="43" t="str">
        <f t="shared" si="3"/>
        <v/>
      </c>
      <c r="H21" s="43" t="str">
        <f t="shared" si="3"/>
        <v/>
      </c>
      <c r="I21" s="43" t="str">
        <f t="shared" si="3"/>
        <v/>
      </c>
      <c r="J21" s="43" t="str">
        <f t="shared" si="3"/>
        <v/>
      </c>
      <c r="K21" s="43" t="str">
        <f t="shared" si="3"/>
        <v/>
      </c>
      <c r="L21" s="43" t="str">
        <f t="shared" si="3"/>
        <v/>
      </c>
      <c r="M21" s="43" t="str">
        <f t="shared" si="3"/>
        <v/>
      </c>
      <c r="N21" s="43" t="str">
        <f t="shared" si="3"/>
        <v/>
      </c>
      <c r="O21" s="43" t="str">
        <f t="shared" si="3"/>
        <v/>
      </c>
      <c r="P21" s="43" t="str">
        <f t="shared" si="3"/>
        <v/>
      </c>
      <c r="Q21" s="43" t="str">
        <f t="shared" si="3"/>
        <v/>
      </c>
      <c r="R21" s="43" t="str">
        <f t="shared" si="3"/>
        <v/>
      </c>
      <c r="S21" s="43" t="str">
        <f t="shared" si="3"/>
        <v/>
      </c>
    </row>
    <row r="22" spans="1:19" x14ac:dyDescent="0.3">
      <c r="A22" s="15">
        <v>15</v>
      </c>
      <c r="B22" s="16" t="s">
        <v>148</v>
      </c>
      <c r="C22" s="17" t="s">
        <v>149</v>
      </c>
      <c r="D22" s="41"/>
      <c r="E22" s="41"/>
      <c r="F22" s="41"/>
      <c r="G22" s="42" t="s">
        <v>124</v>
      </c>
      <c r="H22" s="41"/>
      <c r="I22" s="41"/>
      <c r="J22" s="41"/>
      <c r="K22" s="42" t="s">
        <v>124</v>
      </c>
      <c r="L22" s="41"/>
      <c r="M22" s="41"/>
      <c r="N22" s="41"/>
      <c r="O22" s="42" t="s">
        <v>124</v>
      </c>
      <c r="P22" s="41"/>
      <c r="Q22" s="41"/>
      <c r="R22" s="41"/>
      <c r="S22" s="42" t="s">
        <v>124</v>
      </c>
    </row>
    <row r="23" spans="1:19" x14ac:dyDescent="0.3">
      <c r="A23" s="15">
        <v>16</v>
      </c>
      <c r="B23" s="19" t="s">
        <v>150</v>
      </c>
      <c r="C23" s="17" t="s">
        <v>126</v>
      </c>
      <c r="D23" s="43" t="str">
        <f>IF(OR(D21="",D22=""),"",D21-D22)</f>
        <v/>
      </c>
      <c r="E23" s="43" t="str">
        <f>IF(OR(E21="",E22=""),"",E21-E22)</f>
        <v/>
      </c>
      <c r="F23" s="43" t="str">
        <f>IF(OR(F21="",F22=""),"",F21-F22)</f>
        <v/>
      </c>
      <c r="G23" s="42" t="s">
        <v>124</v>
      </c>
      <c r="H23" s="43" t="str">
        <f>IF(OR(H21="",H22=""),"",H21-H22)</f>
        <v/>
      </c>
      <c r="I23" s="43" t="str">
        <f>IF(OR(I21="",I22=""),"",I21-I22)</f>
        <v/>
      </c>
      <c r="J23" s="43" t="str">
        <f>IF(OR(J21="",J22=""),"",J21-J22)</f>
        <v/>
      </c>
      <c r="K23" s="42" t="s">
        <v>124</v>
      </c>
      <c r="L23" s="43" t="str">
        <f>IF(OR(L21="",L22=""),"",L21-L22)</f>
        <v/>
      </c>
      <c r="M23" s="43" t="str">
        <f>IF(OR(M21="",M22=""),"",M21-M22)</f>
        <v/>
      </c>
      <c r="N23" s="43" t="str">
        <f>IF(OR(N21="",N22=""),"",N21-N22)</f>
        <v/>
      </c>
      <c r="O23" s="42" t="s">
        <v>124</v>
      </c>
      <c r="P23" s="43" t="str">
        <f>IF(OR(P21="",P22=""),"",P21-P22)</f>
        <v/>
      </c>
      <c r="Q23" s="43" t="str">
        <f>IF(OR(Q21="",Q22=""),"",Q21-Q22)</f>
        <v/>
      </c>
      <c r="R23" s="43" t="str">
        <f>IF(OR(R21="",R22=""),"",R21-R22)</f>
        <v/>
      </c>
      <c r="S23" s="42" t="s">
        <v>124</v>
      </c>
    </row>
    <row r="24" spans="1:19" ht="26.4" x14ac:dyDescent="0.3">
      <c r="A24" s="21"/>
      <c r="B24" s="21" t="s">
        <v>151</v>
      </c>
      <c r="C24" s="21"/>
      <c r="D24" s="45"/>
      <c r="E24" s="45"/>
      <c r="F24" s="45"/>
      <c r="G24" s="45"/>
      <c r="H24" s="45"/>
      <c r="I24" s="45"/>
      <c r="J24" s="45"/>
      <c r="K24" s="45"/>
      <c r="L24" s="45"/>
      <c r="M24" s="45"/>
      <c r="N24" s="45"/>
      <c r="O24" s="45"/>
      <c r="P24" s="45"/>
      <c r="Q24" s="45"/>
      <c r="R24" s="45"/>
      <c r="S24" s="45"/>
    </row>
    <row r="25" spans="1:19" x14ac:dyDescent="0.3">
      <c r="A25" s="15">
        <v>17</v>
      </c>
      <c r="B25" s="16" t="s">
        <v>152</v>
      </c>
      <c r="C25" s="17" t="s">
        <v>153</v>
      </c>
      <c r="D25" s="41"/>
      <c r="E25" s="41"/>
      <c r="F25" s="41"/>
      <c r="G25" s="41"/>
      <c r="H25" s="41"/>
      <c r="I25" s="41"/>
      <c r="J25" s="41"/>
      <c r="K25" s="41"/>
      <c r="L25" s="41"/>
      <c r="M25" s="41"/>
      <c r="N25" s="41"/>
      <c r="O25" s="41"/>
      <c r="P25" s="41"/>
      <c r="Q25" s="41"/>
      <c r="R25" s="41"/>
      <c r="S25" s="41"/>
    </row>
    <row r="26" spans="1:19" ht="26.4" x14ac:dyDescent="0.3">
      <c r="A26" s="15">
        <v>18</v>
      </c>
      <c r="B26" s="16" t="s">
        <v>154</v>
      </c>
      <c r="C26" s="17" t="s">
        <v>155</v>
      </c>
      <c r="D26" s="41"/>
      <c r="E26" s="41"/>
      <c r="F26" s="41"/>
      <c r="G26" s="41"/>
      <c r="H26" s="41"/>
      <c r="I26" s="41"/>
      <c r="J26" s="41"/>
      <c r="K26" s="41"/>
      <c r="L26" s="41"/>
      <c r="M26" s="41"/>
      <c r="N26" s="41"/>
      <c r="O26" s="41"/>
      <c r="P26" s="41"/>
      <c r="Q26" s="41"/>
      <c r="R26" s="41"/>
      <c r="S26" s="41"/>
    </row>
    <row r="27" spans="1:19" ht="26.4" x14ac:dyDescent="0.3">
      <c r="A27" s="15">
        <v>19</v>
      </c>
      <c r="B27" s="16" t="s">
        <v>156</v>
      </c>
      <c r="C27" s="17" t="s">
        <v>157</v>
      </c>
      <c r="D27" s="41"/>
      <c r="E27" s="41"/>
      <c r="F27" s="41"/>
      <c r="G27" s="41"/>
      <c r="H27" s="41"/>
      <c r="I27" s="41"/>
      <c r="J27" s="41"/>
      <c r="K27" s="41"/>
      <c r="L27" s="41"/>
      <c r="M27" s="41"/>
      <c r="N27" s="41"/>
      <c r="O27" s="41"/>
      <c r="P27" s="41"/>
      <c r="Q27" s="41"/>
      <c r="R27" s="41"/>
      <c r="S27" s="41"/>
    </row>
    <row r="28" spans="1:19" x14ac:dyDescent="0.3">
      <c r="A28" s="14"/>
      <c r="B28" s="33" t="s">
        <v>158</v>
      </c>
      <c r="C28" s="14"/>
      <c r="D28" s="44"/>
      <c r="E28" s="44"/>
      <c r="F28" s="44"/>
      <c r="G28" s="44"/>
      <c r="H28" s="44"/>
      <c r="I28" s="44"/>
      <c r="J28" s="44"/>
      <c r="K28" s="44"/>
      <c r="L28" s="44"/>
      <c r="M28" s="44"/>
      <c r="N28" s="44"/>
      <c r="O28" s="44"/>
      <c r="P28" s="44"/>
      <c r="Q28" s="44"/>
      <c r="R28" s="44"/>
      <c r="S28" s="44"/>
    </row>
    <row r="29" spans="1:19" x14ac:dyDescent="0.3">
      <c r="A29" s="15">
        <v>20</v>
      </c>
      <c r="B29" s="16" t="s">
        <v>159</v>
      </c>
      <c r="C29" s="17" t="s">
        <v>160</v>
      </c>
      <c r="D29" s="41"/>
      <c r="E29" s="41"/>
      <c r="F29" s="41"/>
      <c r="G29" s="41"/>
      <c r="H29" s="41"/>
      <c r="I29" s="41"/>
      <c r="J29" s="41"/>
      <c r="K29" s="41"/>
      <c r="L29" s="41"/>
      <c r="M29" s="41"/>
      <c r="N29" s="41"/>
      <c r="O29" s="41"/>
      <c r="P29" s="41"/>
      <c r="Q29" s="41"/>
      <c r="R29" s="41"/>
      <c r="S29" s="41"/>
    </row>
    <row r="30" spans="1:19" ht="39.6" x14ac:dyDescent="0.3">
      <c r="A30" s="15">
        <v>21</v>
      </c>
      <c r="B30" s="16" t="s">
        <v>161</v>
      </c>
      <c r="C30" s="17" t="s">
        <v>162</v>
      </c>
      <c r="D30" s="41"/>
      <c r="E30" s="41"/>
      <c r="F30" s="41"/>
      <c r="G30" s="41"/>
      <c r="H30" s="41"/>
      <c r="I30" s="41"/>
      <c r="J30" s="41"/>
      <c r="K30" s="41"/>
      <c r="L30" s="41"/>
      <c r="M30" s="41"/>
      <c r="N30" s="41"/>
      <c r="O30" s="41"/>
      <c r="P30" s="41"/>
      <c r="Q30" s="41"/>
      <c r="R30" s="41"/>
      <c r="S30" s="41"/>
    </row>
    <row r="31" spans="1:19" ht="26.4" x14ac:dyDescent="0.3">
      <c r="A31" s="15">
        <v>22</v>
      </c>
      <c r="B31" s="16" t="s">
        <v>163</v>
      </c>
      <c r="C31" s="17" t="s">
        <v>164</v>
      </c>
      <c r="D31" s="41"/>
      <c r="E31" s="42" t="s">
        <v>124</v>
      </c>
      <c r="F31" s="42" t="s">
        <v>124</v>
      </c>
      <c r="G31" s="42" t="s">
        <v>124</v>
      </c>
      <c r="H31" s="41"/>
      <c r="I31" s="42" t="s">
        <v>124</v>
      </c>
      <c r="J31" s="42" t="s">
        <v>124</v>
      </c>
      <c r="K31" s="42" t="s">
        <v>124</v>
      </c>
      <c r="L31" s="41"/>
      <c r="M31" s="42" t="s">
        <v>124</v>
      </c>
      <c r="N31" s="42" t="s">
        <v>124</v>
      </c>
      <c r="O31" s="42" t="s">
        <v>124</v>
      </c>
      <c r="P31" s="41"/>
      <c r="Q31" s="42" t="s">
        <v>124</v>
      </c>
      <c r="R31" s="42" t="s">
        <v>124</v>
      </c>
      <c r="S31" s="42" t="s">
        <v>124</v>
      </c>
    </row>
    <row r="32" spans="1:19" x14ac:dyDescent="0.3">
      <c r="A32" s="15">
        <v>23</v>
      </c>
      <c r="B32" s="16" t="s">
        <v>165</v>
      </c>
      <c r="C32" s="17" t="s">
        <v>166</v>
      </c>
      <c r="D32" s="41"/>
      <c r="E32" s="41"/>
      <c r="F32" s="41"/>
      <c r="G32" s="41"/>
      <c r="H32" s="41"/>
      <c r="I32" s="41"/>
      <c r="J32" s="41"/>
      <c r="K32" s="41"/>
      <c r="L32" s="41"/>
      <c r="M32" s="41"/>
      <c r="N32" s="41"/>
      <c r="O32" s="41"/>
      <c r="P32" s="41"/>
      <c r="Q32" s="41"/>
      <c r="R32" s="41"/>
      <c r="S32" s="41"/>
    </row>
    <row r="33" spans="1:19" ht="26.4" x14ac:dyDescent="0.3">
      <c r="A33" s="15">
        <v>24</v>
      </c>
      <c r="B33" s="16" t="s">
        <v>167</v>
      </c>
      <c r="C33" s="17" t="s">
        <v>168</v>
      </c>
      <c r="D33" s="41"/>
      <c r="E33" s="41"/>
      <c r="F33" s="41"/>
      <c r="G33" s="41"/>
      <c r="H33" s="41"/>
      <c r="I33" s="41"/>
      <c r="J33" s="41"/>
      <c r="K33" s="41"/>
      <c r="L33" s="41"/>
      <c r="M33" s="41"/>
      <c r="N33" s="41"/>
      <c r="O33" s="41"/>
      <c r="P33" s="41"/>
      <c r="Q33" s="41"/>
      <c r="R33" s="41"/>
      <c r="S33" s="41"/>
    </row>
    <row r="34" spans="1:19" x14ac:dyDescent="0.3">
      <c r="A34" s="15">
        <v>25</v>
      </c>
      <c r="B34" s="16" t="s">
        <v>169</v>
      </c>
      <c r="C34" s="17" t="s">
        <v>170</v>
      </c>
      <c r="D34" s="41"/>
      <c r="E34" s="41"/>
      <c r="F34" s="41"/>
      <c r="G34" s="41"/>
      <c r="H34" s="41"/>
      <c r="I34" s="41"/>
      <c r="J34" s="41"/>
      <c r="K34" s="41"/>
      <c r="L34" s="41"/>
      <c r="M34" s="41"/>
      <c r="N34" s="41"/>
      <c r="O34" s="41"/>
      <c r="P34" s="41"/>
      <c r="Q34" s="41"/>
      <c r="R34" s="41"/>
      <c r="S34" s="41"/>
    </row>
    <row r="35" spans="1:19" x14ac:dyDescent="0.3">
      <c r="A35" s="15">
        <v>26</v>
      </c>
      <c r="B35" s="16" t="s">
        <v>171</v>
      </c>
      <c r="C35" s="17" t="s">
        <v>172</v>
      </c>
      <c r="D35" s="41"/>
      <c r="E35" s="41"/>
      <c r="F35" s="41"/>
      <c r="G35" s="41"/>
      <c r="H35" s="41"/>
      <c r="I35" s="41"/>
      <c r="J35" s="41"/>
      <c r="K35" s="41"/>
      <c r="L35" s="41"/>
      <c r="M35" s="41"/>
      <c r="N35" s="41"/>
      <c r="O35" s="41"/>
      <c r="P35" s="41"/>
      <c r="Q35" s="41"/>
      <c r="R35" s="41"/>
      <c r="S35" s="41"/>
    </row>
    <row r="36" spans="1:19" ht="26.4" x14ac:dyDescent="0.3">
      <c r="A36" s="15">
        <v>27</v>
      </c>
      <c r="B36" s="16" t="s">
        <v>173</v>
      </c>
      <c r="C36" s="17" t="s">
        <v>174</v>
      </c>
      <c r="D36" s="41"/>
      <c r="E36" s="41"/>
      <c r="F36" s="41"/>
      <c r="G36" s="41"/>
      <c r="H36" s="41"/>
      <c r="I36" s="41"/>
      <c r="J36" s="41"/>
      <c r="K36" s="41"/>
      <c r="L36" s="41"/>
      <c r="M36" s="41"/>
      <c r="N36" s="41"/>
      <c r="O36" s="41"/>
      <c r="P36" s="41"/>
      <c r="Q36" s="41"/>
      <c r="R36" s="41"/>
      <c r="S36" s="41"/>
    </row>
    <row r="37" spans="1:19" x14ac:dyDescent="0.3">
      <c r="A37" s="15">
        <v>28</v>
      </c>
      <c r="B37" s="16" t="s">
        <v>175</v>
      </c>
      <c r="C37" s="17" t="s">
        <v>176</v>
      </c>
      <c r="D37" s="41"/>
      <c r="E37" s="41"/>
      <c r="F37" s="41"/>
      <c r="G37" s="41"/>
      <c r="H37" s="41"/>
      <c r="I37" s="41"/>
      <c r="J37" s="41"/>
      <c r="K37" s="41"/>
      <c r="L37" s="41"/>
      <c r="M37" s="41"/>
      <c r="N37" s="41"/>
      <c r="O37" s="41"/>
      <c r="P37" s="41"/>
      <c r="Q37" s="41"/>
      <c r="R37" s="41"/>
      <c r="S37" s="41"/>
    </row>
    <row r="38" spans="1:19" x14ac:dyDescent="0.3">
      <c r="A38" s="15">
        <v>29</v>
      </c>
      <c r="B38" s="16" t="s">
        <v>177</v>
      </c>
      <c r="C38" s="17" t="s">
        <v>178</v>
      </c>
      <c r="D38" s="41"/>
      <c r="E38" s="41"/>
      <c r="F38" s="41"/>
      <c r="G38" s="41"/>
      <c r="H38" s="41"/>
      <c r="I38" s="41"/>
      <c r="J38" s="41"/>
      <c r="K38" s="41"/>
      <c r="L38" s="41"/>
      <c r="M38" s="41"/>
      <c r="N38" s="41"/>
      <c r="O38" s="41"/>
      <c r="P38" s="41"/>
      <c r="Q38" s="41"/>
      <c r="R38" s="41"/>
      <c r="S38" s="41"/>
    </row>
    <row r="39" spans="1:19" x14ac:dyDescent="0.3">
      <c r="A39" s="15">
        <v>30</v>
      </c>
      <c r="B39" s="16" t="s">
        <v>179</v>
      </c>
      <c r="C39" s="17" t="s">
        <v>180</v>
      </c>
      <c r="D39" s="41"/>
      <c r="E39" s="41"/>
      <c r="F39" s="41"/>
      <c r="G39" s="41"/>
      <c r="H39" s="41"/>
      <c r="I39" s="41"/>
      <c r="J39" s="41"/>
      <c r="K39" s="41"/>
      <c r="L39" s="41"/>
      <c r="M39" s="41"/>
      <c r="N39" s="41"/>
      <c r="O39" s="41"/>
      <c r="P39" s="41"/>
      <c r="Q39" s="41"/>
      <c r="R39" s="41"/>
      <c r="S39" s="41"/>
    </row>
    <row r="40" spans="1:19" ht="26.4" x14ac:dyDescent="0.3">
      <c r="A40" s="15">
        <v>31</v>
      </c>
      <c r="B40" s="16" t="s">
        <v>181</v>
      </c>
      <c r="C40" s="17" t="s">
        <v>182</v>
      </c>
      <c r="D40" s="41"/>
      <c r="E40" s="41"/>
      <c r="F40" s="41"/>
      <c r="G40" s="41"/>
      <c r="H40" s="41"/>
      <c r="I40" s="41"/>
      <c r="J40" s="41"/>
      <c r="K40" s="41"/>
      <c r="L40" s="41"/>
      <c r="M40" s="41"/>
      <c r="N40" s="41"/>
      <c r="O40" s="41"/>
      <c r="P40" s="41"/>
      <c r="Q40" s="41"/>
      <c r="R40" s="41"/>
      <c r="S40" s="41"/>
    </row>
    <row r="41" spans="1:19" x14ac:dyDescent="0.3">
      <c r="A41" s="15">
        <v>32</v>
      </c>
      <c r="B41" s="16" t="s">
        <v>183</v>
      </c>
      <c r="C41" s="17" t="s">
        <v>184</v>
      </c>
      <c r="D41" s="41"/>
      <c r="E41" s="41"/>
      <c r="F41" s="41"/>
      <c r="G41" s="41"/>
      <c r="H41" s="41"/>
      <c r="I41" s="41"/>
      <c r="J41" s="41"/>
      <c r="K41" s="41"/>
      <c r="L41" s="41"/>
      <c r="M41" s="41"/>
      <c r="N41" s="41"/>
      <c r="O41" s="41"/>
      <c r="P41" s="41"/>
      <c r="Q41" s="41"/>
      <c r="R41" s="41"/>
      <c r="S41" s="41"/>
    </row>
    <row r="42" spans="1:19" ht="26.4" x14ac:dyDescent="0.3">
      <c r="A42" s="14"/>
      <c r="B42" s="56" t="s">
        <v>185</v>
      </c>
      <c r="C42" s="56"/>
      <c r="D42" s="44"/>
      <c r="E42" s="44"/>
      <c r="F42" s="44"/>
      <c r="G42" s="44"/>
      <c r="H42" s="44"/>
      <c r="I42" s="44"/>
      <c r="J42" s="44"/>
      <c r="K42" s="44"/>
      <c r="L42" s="44"/>
      <c r="M42" s="44"/>
      <c r="N42" s="44"/>
      <c r="O42" s="44"/>
      <c r="P42" s="44"/>
      <c r="Q42" s="44"/>
      <c r="R42" s="44"/>
      <c r="S42" s="44"/>
    </row>
    <row r="43" spans="1:19" ht="26.4" x14ac:dyDescent="0.3">
      <c r="A43" s="15">
        <v>33</v>
      </c>
      <c r="B43" s="16" t="s">
        <v>186</v>
      </c>
      <c r="C43" s="17" t="s">
        <v>187</v>
      </c>
      <c r="D43" s="42" t="s">
        <v>124</v>
      </c>
      <c r="E43" s="42" t="s">
        <v>124</v>
      </c>
      <c r="F43" s="42" t="s">
        <v>124</v>
      </c>
      <c r="G43" s="41"/>
      <c r="H43" s="42" t="s">
        <v>124</v>
      </c>
      <c r="I43" s="42" t="s">
        <v>124</v>
      </c>
      <c r="J43" s="42" t="s">
        <v>124</v>
      </c>
      <c r="K43" s="41"/>
      <c r="L43" s="42" t="s">
        <v>124</v>
      </c>
      <c r="M43" s="42" t="s">
        <v>124</v>
      </c>
      <c r="N43" s="42" t="s">
        <v>124</v>
      </c>
      <c r="O43" s="41"/>
      <c r="P43" s="42" t="s">
        <v>124</v>
      </c>
      <c r="Q43" s="42" t="s">
        <v>124</v>
      </c>
      <c r="R43" s="42" t="s">
        <v>124</v>
      </c>
      <c r="S43" s="41"/>
    </row>
    <row r="44" spans="1:19" x14ac:dyDescent="0.3">
      <c r="A44" s="14"/>
      <c r="B44" s="56" t="s">
        <v>188</v>
      </c>
      <c r="C44" s="56"/>
      <c r="D44" s="44"/>
      <c r="E44" s="44"/>
      <c r="F44" s="44"/>
      <c r="G44" s="44"/>
      <c r="H44" s="44"/>
      <c r="I44" s="44"/>
      <c r="J44" s="44"/>
      <c r="K44" s="44"/>
      <c r="L44" s="44"/>
      <c r="M44" s="44"/>
      <c r="N44" s="44"/>
      <c r="O44" s="44"/>
      <c r="P44" s="44"/>
      <c r="Q44" s="44"/>
      <c r="R44" s="44"/>
      <c r="S44" s="44"/>
    </row>
    <row r="45" spans="1:19" x14ac:dyDescent="0.3">
      <c r="A45" s="15">
        <v>34</v>
      </c>
      <c r="B45" s="16" t="s">
        <v>189</v>
      </c>
      <c r="C45" s="17" t="s">
        <v>190</v>
      </c>
      <c r="D45" s="41"/>
      <c r="E45" s="41"/>
      <c r="F45" s="41"/>
      <c r="G45" s="41"/>
      <c r="H45" s="41"/>
      <c r="I45" s="41"/>
      <c r="J45" s="41"/>
      <c r="K45" s="41"/>
      <c r="L45" s="41"/>
      <c r="M45" s="41"/>
      <c r="N45" s="41"/>
      <c r="O45" s="41"/>
      <c r="P45" s="41"/>
      <c r="Q45" s="41"/>
      <c r="R45" s="41"/>
      <c r="S45" s="41"/>
    </row>
    <row r="46" spans="1:19" x14ac:dyDescent="0.3">
      <c r="A46" s="15">
        <v>35</v>
      </c>
      <c r="B46" s="16" t="s">
        <v>191</v>
      </c>
      <c r="C46" s="17" t="s">
        <v>192</v>
      </c>
      <c r="D46" s="41"/>
      <c r="E46" s="41"/>
      <c r="F46" s="41"/>
      <c r="G46" s="41"/>
      <c r="H46" s="41"/>
      <c r="I46" s="41"/>
      <c r="J46" s="41"/>
      <c r="K46" s="41"/>
      <c r="L46" s="41"/>
      <c r="M46" s="41"/>
      <c r="N46" s="41"/>
      <c r="O46" s="41"/>
      <c r="P46" s="41"/>
      <c r="Q46" s="41"/>
      <c r="R46" s="41"/>
      <c r="S46" s="41"/>
    </row>
    <row r="47" spans="1:19" x14ac:dyDescent="0.3">
      <c r="A47" s="15">
        <v>36</v>
      </c>
      <c r="B47" s="16" t="s">
        <v>193</v>
      </c>
      <c r="C47" s="17" t="s">
        <v>194</v>
      </c>
      <c r="D47" s="42" t="s">
        <v>124</v>
      </c>
      <c r="E47" s="41"/>
      <c r="F47" s="41"/>
      <c r="G47" s="41"/>
      <c r="H47" s="42" t="s">
        <v>124</v>
      </c>
      <c r="I47" s="41"/>
      <c r="J47" s="41"/>
      <c r="K47" s="41"/>
      <c r="L47" s="42" t="s">
        <v>124</v>
      </c>
      <c r="M47" s="41"/>
      <c r="N47" s="41"/>
      <c r="O47" s="41"/>
      <c r="P47" s="42" t="s">
        <v>124</v>
      </c>
      <c r="Q47" s="41"/>
      <c r="R47" s="41"/>
      <c r="S47" s="41"/>
    </row>
    <row r="48" spans="1:19" x14ac:dyDescent="0.3">
      <c r="A48" s="15">
        <v>37</v>
      </c>
      <c r="B48" s="16" t="s">
        <v>195</v>
      </c>
      <c r="C48" s="17" t="s">
        <v>196</v>
      </c>
      <c r="D48" s="41"/>
      <c r="E48" s="41"/>
      <c r="F48" s="41"/>
      <c r="G48" s="41"/>
      <c r="H48" s="41"/>
      <c r="I48" s="41"/>
      <c r="J48" s="41"/>
      <c r="K48" s="41"/>
      <c r="L48" s="41"/>
      <c r="M48" s="41"/>
      <c r="N48" s="41"/>
      <c r="O48" s="41"/>
      <c r="P48" s="41"/>
      <c r="Q48" s="41"/>
      <c r="R48" s="41"/>
      <c r="S48" s="41"/>
    </row>
    <row r="49" spans="1:19" x14ac:dyDescent="0.3">
      <c r="A49" s="14"/>
      <c r="B49" s="14" t="s">
        <v>197</v>
      </c>
      <c r="C49" s="14"/>
      <c r="D49" s="14"/>
      <c r="E49" s="14"/>
      <c r="F49" s="14"/>
      <c r="G49" s="14"/>
      <c r="H49" s="14"/>
      <c r="I49" s="14"/>
      <c r="J49" s="14"/>
      <c r="K49" s="14"/>
      <c r="L49" s="14"/>
      <c r="M49" s="14"/>
      <c r="N49" s="14"/>
      <c r="O49" s="14"/>
      <c r="P49" s="14"/>
      <c r="Q49" s="14"/>
      <c r="R49" s="14"/>
      <c r="S49" s="14"/>
    </row>
    <row r="50" spans="1:19" x14ac:dyDescent="0.3">
      <c r="A50" s="15">
        <v>38</v>
      </c>
      <c r="B50" s="19" t="s">
        <v>198</v>
      </c>
      <c r="C50" s="17" t="s">
        <v>126</v>
      </c>
      <c r="D50" s="20" t="str">
        <f t="shared" ref="D50:S50" si="4">IF(COUNT(D29:D34)=0,"",N(D29)+N(D30)+N(D32)+N(D34))</f>
        <v/>
      </c>
      <c r="E50" s="20" t="str">
        <f t="shared" si="4"/>
        <v/>
      </c>
      <c r="F50" s="20" t="str">
        <f t="shared" si="4"/>
        <v/>
      </c>
      <c r="G50" s="20" t="str">
        <f t="shared" si="4"/>
        <v/>
      </c>
      <c r="H50" s="20" t="str">
        <f t="shared" si="4"/>
        <v/>
      </c>
      <c r="I50" s="20" t="str">
        <f t="shared" si="4"/>
        <v/>
      </c>
      <c r="J50" s="20" t="str">
        <f t="shared" si="4"/>
        <v/>
      </c>
      <c r="K50" s="20" t="str">
        <f t="shared" si="4"/>
        <v/>
      </c>
      <c r="L50" s="20" t="str">
        <f t="shared" si="4"/>
        <v/>
      </c>
      <c r="M50" s="20" t="str">
        <f t="shared" si="4"/>
        <v/>
      </c>
      <c r="N50" s="20" t="str">
        <f t="shared" si="4"/>
        <v/>
      </c>
      <c r="O50" s="20" t="str">
        <f t="shared" si="4"/>
        <v/>
      </c>
      <c r="P50" s="20" t="str">
        <f t="shared" si="4"/>
        <v/>
      </c>
      <c r="Q50" s="20" t="str">
        <f t="shared" si="4"/>
        <v/>
      </c>
      <c r="R50" s="20" t="str">
        <f t="shared" si="4"/>
        <v/>
      </c>
      <c r="S50" s="20" t="str">
        <f t="shared" si="4"/>
        <v/>
      </c>
    </row>
    <row r="51" spans="1:19" x14ac:dyDescent="0.3">
      <c r="A51" s="15">
        <v>39</v>
      </c>
      <c r="B51" s="19" t="s">
        <v>199</v>
      </c>
      <c r="C51" s="17" t="s">
        <v>126</v>
      </c>
      <c r="D51" s="20">
        <f t="shared" ref="D51:S51" si="5">SUM(D36:D41)</f>
        <v>0</v>
      </c>
      <c r="E51" s="20">
        <f t="shared" si="5"/>
        <v>0</v>
      </c>
      <c r="F51" s="20">
        <f t="shared" si="5"/>
        <v>0</v>
      </c>
      <c r="G51" s="20">
        <f t="shared" si="5"/>
        <v>0</v>
      </c>
      <c r="H51" s="20">
        <f t="shared" si="5"/>
        <v>0</v>
      </c>
      <c r="I51" s="20">
        <f t="shared" si="5"/>
        <v>0</v>
      </c>
      <c r="J51" s="20">
        <f t="shared" si="5"/>
        <v>0</v>
      </c>
      <c r="K51" s="20">
        <f t="shared" si="5"/>
        <v>0</v>
      </c>
      <c r="L51" s="20">
        <f t="shared" si="5"/>
        <v>0</v>
      </c>
      <c r="M51" s="20">
        <f t="shared" si="5"/>
        <v>0</v>
      </c>
      <c r="N51" s="20">
        <f t="shared" si="5"/>
        <v>0</v>
      </c>
      <c r="O51" s="20">
        <f t="shared" si="5"/>
        <v>0</v>
      </c>
      <c r="P51" s="20">
        <f t="shared" si="5"/>
        <v>0</v>
      </c>
      <c r="Q51" s="20">
        <f t="shared" si="5"/>
        <v>0</v>
      </c>
      <c r="R51" s="20">
        <f t="shared" si="5"/>
        <v>0</v>
      </c>
      <c r="S51" s="20">
        <f t="shared" si="5"/>
        <v>0</v>
      </c>
    </row>
    <row r="52" spans="1:19" ht="26.4" x14ac:dyDescent="0.3">
      <c r="A52" s="15">
        <v>40</v>
      </c>
      <c r="B52" s="19" t="s">
        <v>200</v>
      </c>
      <c r="C52" s="17" t="s">
        <v>126</v>
      </c>
      <c r="D52" s="20" t="str">
        <f>IF(COUNT(D20,D31)=0,"",N(D20)-N(D31))</f>
        <v/>
      </c>
      <c r="E52" s="18" t="s">
        <v>124</v>
      </c>
      <c r="F52" s="18" t="s">
        <v>124</v>
      </c>
      <c r="G52" s="18" t="s">
        <v>124</v>
      </c>
      <c r="H52" s="20" t="str">
        <f>IF(COUNT(H20,H31)=0,"",N(H20)-N(H31))</f>
        <v/>
      </c>
      <c r="I52" s="18" t="s">
        <v>124</v>
      </c>
      <c r="J52" s="18" t="s">
        <v>124</v>
      </c>
      <c r="K52" s="18" t="s">
        <v>124</v>
      </c>
      <c r="L52" s="20" t="str">
        <f>IF(COUNT(L20,L31)=0,"",N(L20)-N(L31))</f>
        <v/>
      </c>
      <c r="M52" s="18" t="s">
        <v>124</v>
      </c>
      <c r="N52" s="18" t="s">
        <v>124</v>
      </c>
      <c r="O52" s="18" t="s">
        <v>124</v>
      </c>
      <c r="P52" s="20" t="str">
        <f>IF(COUNT(P20,P31)=0,"",N(P20)-N(P31))</f>
        <v/>
      </c>
      <c r="Q52" s="18" t="s">
        <v>124</v>
      </c>
      <c r="R52" s="18" t="s">
        <v>124</v>
      </c>
      <c r="S52" s="18" t="s">
        <v>124</v>
      </c>
    </row>
    <row r="53" spans="1:19" ht="26.4" x14ac:dyDescent="0.3">
      <c r="A53" s="15">
        <v>41</v>
      </c>
      <c r="B53" s="19" t="s">
        <v>201</v>
      </c>
      <c r="C53" s="17" t="s">
        <v>126</v>
      </c>
      <c r="D53" s="20" t="str">
        <f t="shared" ref="D53:S53" si="6">IF(COUNT(D13:D18,D29:D41)=0,"",N(D11)-N(D21)-N(D33)-N(D35)-N(D50)-N(D51))</f>
        <v/>
      </c>
      <c r="E53" s="20" t="str">
        <f t="shared" si="6"/>
        <v/>
      </c>
      <c r="F53" s="20" t="str">
        <f t="shared" si="6"/>
        <v/>
      </c>
      <c r="G53" s="20" t="str">
        <f t="shared" si="6"/>
        <v/>
      </c>
      <c r="H53" s="20" t="str">
        <f t="shared" si="6"/>
        <v/>
      </c>
      <c r="I53" s="20" t="str">
        <f t="shared" si="6"/>
        <v/>
      </c>
      <c r="J53" s="20" t="str">
        <f t="shared" si="6"/>
        <v/>
      </c>
      <c r="K53" s="20" t="str">
        <f t="shared" si="6"/>
        <v/>
      </c>
      <c r="L53" s="20" t="str">
        <f t="shared" si="6"/>
        <v/>
      </c>
      <c r="M53" s="20" t="str">
        <f t="shared" si="6"/>
        <v/>
      </c>
      <c r="N53" s="20" t="str">
        <f t="shared" si="6"/>
        <v/>
      </c>
      <c r="O53" s="20" t="str">
        <f t="shared" si="6"/>
        <v/>
      </c>
      <c r="P53" s="20" t="str">
        <f t="shared" si="6"/>
        <v/>
      </c>
      <c r="Q53" s="20" t="str">
        <f t="shared" si="6"/>
        <v/>
      </c>
      <c r="R53" s="20" t="str">
        <f t="shared" si="6"/>
        <v/>
      </c>
      <c r="S53" s="20" t="str">
        <f t="shared" si="6"/>
        <v/>
      </c>
    </row>
    <row r="54" spans="1:19" ht="26.4" x14ac:dyDescent="0.3">
      <c r="A54" s="15">
        <v>42</v>
      </c>
      <c r="B54" s="19" t="s">
        <v>202</v>
      </c>
      <c r="C54" s="17" t="s">
        <v>126</v>
      </c>
      <c r="D54" s="22" t="str">
        <f t="shared" ref="D54:S54" si="7">IFERROR(D51/D9,"")</f>
        <v/>
      </c>
      <c r="E54" s="22" t="str">
        <f t="shared" si="7"/>
        <v/>
      </c>
      <c r="F54" s="22" t="str">
        <f t="shared" si="7"/>
        <v/>
      </c>
      <c r="G54" s="22" t="str">
        <f t="shared" si="7"/>
        <v/>
      </c>
      <c r="H54" s="22" t="str">
        <f t="shared" si="7"/>
        <v/>
      </c>
      <c r="I54" s="22" t="str">
        <f t="shared" si="7"/>
        <v/>
      </c>
      <c r="J54" s="22" t="str">
        <f t="shared" si="7"/>
        <v/>
      </c>
      <c r="K54" s="22" t="str">
        <f t="shared" si="7"/>
        <v/>
      </c>
      <c r="L54" s="22" t="str">
        <f t="shared" si="7"/>
        <v/>
      </c>
      <c r="M54" s="22" t="str">
        <f t="shared" si="7"/>
        <v/>
      </c>
      <c r="N54" s="22" t="str">
        <f t="shared" si="7"/>
        <v/>
      </c>
      <c r="O54" s="22" t="str">
        <f t="shared" si="7"/>
        <v/>
      </c>
      <c r="P54" s="22" t="str">
        <f t="shared" si="7"/>
        <v/>
      </c>
      <c r="Q54" s="22" t="str">
        <f t="shared" si="7"/>
        <v/>
      </c>
      <c r="R54" s="22" t="str">
        <f t="shared" si="7"/>
        <v/>
      </c>
      <c r="S54" s="22" t="str">
        <f t="shared" si="7"/>
        <v/>
      </c>
    </row>
    <row r="55" spans="1:19" ht="39.6" x14ac:dyDescent="0.3">
      <c r="A55" s="15">
        <v>43</v>
      </c>
      <c r="B55" s="19" t="s">
        <v>203</v>
      </c>
      <c r="C55" s="17" t="s">
        <v>126</v>
      </c>
      <c r="D55" s="18" t="s">
        <v>124</v>
      </c>
      <c r="E55" s="18" t="s">
        <v>124</v>
      </c>
      <c r="F55" s="18" t="s">
        <v>124</v>
      </c>
      <c r="G55" s="20" t="str">
        <f>IF(COUNT(G7,G43)&lt;2,"",N(G7)-N(G21)-N(G43))</f>
        <v/>
      </c>
      <c r="H55" s="18" t="s">
        <v>124</v>
      </c>
      <c r="I55" s="18" t="s">
        <v>124</v>
      </c>
      <c r="J55" s="18" t="s">
        <v>124</v>
      </c>
      <c r="K55" s="20" t="str">
        <f>IF(COUNT(K7,K43)&lt;2,"",N(K7)-N(K21)-N(K43))</f>
        <v/>
      </c>
      <c r="L55" s="18" t="s">
        <v>124</v>
      </c>
      <c r="M55" s="18" t="s">
        <v>124</v>
      </c>
      <c r="N55" s="18" t="s">
        <v>124</v>
      </c>
      <c r="O55" s="20" t="str">
        <f>IF(COUNT(O7,O43)&lt;2,"",N(O7)-N(O21)-N(O43))</f>
        <v/>
      </c>
      <c r="P55" s="18" t="s">
        <v>124</v>
      </c>
      <c r="Q55" s="18" t="s">
        <v>124</v>
      </c>
      <c r="R55" s="18" t="s">
        <v>124</v>
      </c>
      <c r="S55" s="20" t="str">
        <f>IF(COUNT(S7,S43)&lt;2,"",N(S7)-N(S21)-N(S43))</f>
        <v/>
      </c>
    </row>
    <row r="56" spans="1:19" ht="39.6" x14ac:dyDescent="0.3">
      <c r="A56" s="15">
        <v>44</v>
      </c>
      <c r="B56" s="19" t="s">
        <v>204</v>
      </c>
      <c r="C56" s="17" t="s">
        <v>126</v>
      </c>
      <c r="D56" s="20" t="str">
        <f>IF(D19="","",D19-N(D15)-N(D25)-N(D26)+N(D27))</f>
        <v/>
      </c>
      <c r="E56" s="20" t="str">
        <f>IF(E19="","",E19-N(E15)-N(E25)-N(E26)+N(E27))</f>
        <v/>
      </c>
      <c r="F56" s="20" t="str">
        <f>IF(F19="","",F19-N(F15)-N(F25)-N(F26)+N(F27))</f>
        <v/>
      </c>
      <c r="G56" s="18" t="s">
        <v>124</v>
      </c>
      <c r="H56" s="20" t="str">
        <f>IF(H19="","",H19-N(H15)-N(H25)-N(H26)+N(H27))</f>
        <v/>
      </c>
      <c r="I56" s="20" t="str">
        <f>IF(I19="","",I19-N(I15)-N(I25)-N(I26)+N(I27))</f>
        <v/>
      </c>
      <c r="J56" s="20" t="str">
        <f>IF(J19="","",J19-N(J15)-N(J25)-N(J26)+N(J27))</f>
        <v/>
      </c>
      <c r="K56" s="18" t="s">
        <v>124</v>
      </c>
      <c r="L56" s="20" t="str">
        <f>IF(L19="","",L19-N(L15)-N(L25)-N(L26)+N(L27))</f>
        <v/>
      </c>
      <c r="M56" s="20" t="str">
        <f>IF(M19="","",M19-N(M15)-N(M25)-N(M26)+N(M27))</f>
        <v/>
      </c>
      <c r="N56" s="20" t="str">
        <f>IF(N19="","",N19-N(N15)-N(N25)-N(N26)+N(N27))</f>
        <v/>
      </c>
      <c r="O56" s="18" t="s">
        <v>124</v>
      </c>
      <c r="P56" s="20" t="str">
        <f>IF(P19="","",P19-N(P15)-N(P25)-N(P26)+N(P27))</f>
        <v/>
      </c>
      <c r="Q56" s="20" t="str">
        <f>IF(Q19="","",Q19-N(Q15)-N(Q25)-N(Q26)+N(Q27))</f>
        <v/>
      </c>
      <c r="R56" s="20" t="str">
        <f>IF(R19="","",R19-N(R15)-N(R25)-N(R26)+N(R27))</f>
        <v/>
      </c>
      <c r="S56" s="18" t="s">
        <v>124</v>
      </c>
    </row>
    <row r="57" spans="1:19" ht="15" customHeight="1" x14ac:dyDescent="0.3"/>
    <row r="58" spans="1:19" ht="15" customHeight="1" x14ac:dyDescent="0.3"/>
    <row r="59" spans="1:19" ht="15" customHeight="1" x14ac:dyDescent="0.3"/>
  </sheetData>
  <sheetProtection sheet="1" objects="1" scenarios="1" formatColumns="0" formatRows="0"/>
  <mergeCells count="1">
    <mergeCell ref="A2:I2"/>
  </mergeCells>
  <conditionalFormatting sqref="D23:S23">
    <cfRule type="expression" dxfId="0" priority="2">
      <formula>AND(ISNUMBER(D23),ABS(D23)&gt;0.5)</formula>
    </cfRule>
  </conditionalFormatting>
  <pageMargins left="0.75" right="0.75" top="1" bottom="1"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
  <sheetViews>
    <sheetView zoomScaleNormal="100" workbookViewId="0">
      <pane ySplit="1" topLeftCell="A2" activePane="bottomLeft" state="frozen"/>
      <selection pane="bottomLeft" activeCell="J1" sqref="A1:J1"/>
    </sheetView>
  </sheetViews>
  <sheetFormatPr defaultColWidth="8.6640625" defaultRowHeight="14.4" x14ac:dyDescent="0.3"/>
  <cols>
    <col min="1" max="1" width="10.44140625" style="61" customWidth="1"/>
    <col min="2" max="2" width="19.33203125" style="62" customWidth="1"/>
    <col min="3" max="3" width="8" style="62" customWidth="1"/>
    <col min="4" max="4" width="13.109375" style="61" customWidth="1"/>
    <col min="5" max="5" width="12.6640625" style="62" customWidth="1"/>
    <col min="6" max="9" width="18.88671875" style="62" customWidth="1"/>
    <col min="10" max="10" width="18.33203125" style="62" customWidth="1"/>
  </cols>
  <sheetData>
    <row r="1" spans="1:10" ht="45" customHeight="1" x14ac:dyDescent="0.3">
      <c r="A1" s="49" t="s">
        <v>205</v>
      </c>
      <c r="B1" s="49" t="s">
        <v>113</v>
      </c>
      <c r="C1" s="49" t="s">
        <v>83</v>
      </c>
      <c r="D1" s="49" t="s">
        <v>206</v>
      </c>
      <c r="E1" s="49" t="s">
        <v>207</v>
      </c>
      <c r="F1" s="49" t="s">
        <v>208</v>
      </c>
      <c r="G1" s="49" t="s">
        <v>209</v>
      </c>
      <c r="H1" s="49" t="s">
        <v>210</v>
      </c>
      <c r="I1" s="49" t="s">
        <v>211</v>
      </c>
      <c r="J1" s="49" t="s">
        <v>212</v>
      </c>
    </row>
    <row r="2" spans="1:10" ht="15" customHeight="1" x14ac:dyDescent="0.3">
      <c r="A2" s="57" t="s">
        <v>213</v>
      </c>
      <c r="B2" s="58" t="s">
        <v>214</v>
      </c>
      <c r="C2" s="59">
        <v>2024</v>
      </c>
      <c r="D2" s="57" t="s">
        <v>215</v>
      </c>
      <c r="E2" s="57" t="s">
        <v>216</v>
      </c>
      <c r="F2" s="60">
        <v>4812</v>
      </c>
      <c r="G2" s="60">
        <v>4650</v>
      </c>
      <c r="H2" s="60">
        <v>2206</v>
      </c>
      <c r="I2" s="60">
        <v>2131</v>
      </c>
      <c r="J2" s="60">
        <v>2987450</v>
      </c>
    </row>
  </sheetData>
  <sheetProtection sheet="1" objects="1" scenarios="1"/>
  <dataValidations count="2">
    <dataValidation type="list" allowBlank="1" error="Choose a value from the list" sqref="B3:B1002" xr:uid="{00000000-0002-0000-0300-000000000000}">
      <formula1>"Individual,Small Group,Large Group,Self-Funded"</formula1>
      <formula2>0</formula2>
    </dataValidation>
    <dataValidation type="list" allowBlank="1" error="Choose a value from the list" sqref="C3:C1002" xr:uid="{00000000-0002-0000-0300-000001000000}">
      <formula1>"2022,2023,2024,2025"</formula1>
      <formula2>0</formula2>
    </dataValidation>
  </dataValidations>
  <pageMargins left="0.75" right="0.75" top="1" bottom="1"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1">
        <x14:dataValidation type="list" allowBlank="1" xr:uid="{00000000-0002-0000-0300-000002000000}">
          <x14:formula1>
            <xm:f>'Data Dictionary'!$F$2:$F$47</xm:f>
          </x14:formula1>
          <x14:formula2>
            <xm:f>0</xm:f>
          </x14:formula2>
          <xm:sqref>E3:E1002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
  <sheetViews>
    <sheetView zoomScaleNormal="100" workbookViewId="0">
      <pane ySplit="1" topLeftCell="A2" activePane="bottomLeft" state="frozen"/>
      <selection pane="bottomLeft" activeCell="L1" sqref="A1:L1"/>
    </sheetView>
  </sheetViews>
  <sheetFormatPr defaultColWidth="8.6640625" defaultRowHeight="14.4" x14ac:dyDescent="0.3"/>
  <cols>
    <col min="1" max="1" width="10.44140625" style="61" customWidth="1"/>
    <col min="2" max="2" width="19.33203125" style="62" customWidth="1"/>
    <col min="3" max="3" width="8" style="62" customWidth="1"/>
    <col min="4" max="4" width="13.109375" style="61" customWidth="1"/>
    <col min="5" max="5" width="12.6640625" style="62" customWidth="1"/>
    <col min="6" max="6" width="32.109375" style="62" customWidth="1"/>
    <col min="7" max="7" width="15.33203125" style="62" customWidth="1"/>
    <col min="8" max="8" width="20.6640625" style="62" customWidth="1"/>
    <col min="9" max="11" width="15.33203125" style="62" customWidth="1"/>
    <col min="12" max="12" width="24.6640625" style="62" customWidth="1"/>
  </cols>
  <sheetData>
    <row r="1" spans="1:12" ht="71.400000000000006" customHeight="1" x14ac:dyDescent="0.3">
      <c r="A1" s="49" t="s">
        <v>205</v>
      </c>
      <c r="B1" s="49" t="s">
        <v>113</v>
      </c>
      <c r="C1" s="49" t="s">
        <v>83</v>
      </c>
      <c r="D1" s="49" t="s">
        <v>206</v>
      </c>
      <c r="E1" s="49" t="s">
        <v>207</v>
      </c>
      <c r="F1" s="49" t="s">
        <v>217</v>
      </c>
      <c r="G1" s="49" t="s">
        <v>218</v>
      </c>
      <c r="H1" s="49" t="s">
        <v>219</v>
      </c>
      <c r="I1" s="49" t="s">
        <v>220</v>
      </c>
      <c r="J1" s="49" t="s">
        <v>221</v>
      </c>
      <c r="K1" s="49" t="s">
        <v>222</v>
      </c>
      <c r="L1" s="49" t="s">
        <v>223</v>
      </c>
    </row>
    <row r="2" spans="1:12" ht="15" customHeight="1" x14ac:dyDescent="0.3">
      <c r="A2" s="57" t="s">
        <v>213</v>
      </c>
      <c r="B2" s="58" t="s">
        <v>214</v>
      </c>
      <c r="C2" s="59">
        <v>2024</v>
      </c>
      <c r="D2" s="57" t="s">
        <v>215</v>
      </c>
      <c r="E2" s="57" t="s">
        <v>216</v>
      </c>
      <c r="F2" s="58" t="s">
        <v>224</v>
      </c>
      <c r="G2" s="60">
        <v>41</v>
      </c>
      <c r="H2" s="60">
        <v>178</v>
      </c>
      <c r="I2" s="60">
        <v>1180000</v>
      </c>
      <c r="J2" s="60">
        <v>990000</v>
      </c>
      <c r="K2" s="60">
        <v>61500</v>
      </c>
      <c r="L2" s="60">
        <v>48200</v>
      </c>
    </row>
  </sheetData>
  <sheetProtection sheet="1" objects="1" scenarios="1"/>
  <dataValidations count="3">
    <dataValidation type="list" allowBlank="1" error="Choose a value from the list" sqref="B3:B1002" xr:uid="{00000000-0002-0000-0400-000000000000}">
      <formula1>"Individual,Small Group,Large Group,Self-Funded"</formula1>
      <formula2>0</formula2>
    </dataValidation>
    <dataValidation type="list" allowBlank="1" error="Choose a value from the list" sqref="C3:C1002" xr:uid="{00000000-0002-0000-0400-000001000000}">
      <formula1>"2022,2023,2024,2025"</formula1>
      <formula2>0</formula2>
    </dataValidation>
    <dataValidation type="list" allowBlank="1" sqref="F3:F1002" xr:uid="{00000000-0002-0000-0400-000002000000}">
      <formula1>"Inpatient Hospital,Outpatient Hospital - Emergency Room,Outpatient Hospital - All Other,Professional,Other Medical,Prescription Drugs"</formula1>
      <formula2>0</formula2>
    </dataValidation>
  </dataValidations>
  <pageMargins left="0.75" right="0.75" top="1" bottom="1"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1">
        <x14:dataValidation type="list" allowBlank="1" xr:uid="{00000000-0002-0000-0400-000003000000}">
          <x14:formula1>
            <xm:f>'Data Dictionary'!$F$2:$F$47</xm:f>
          </x14:formula1>
          <x14:formula2>
            <xm:f>0</xm:f>
          </x14:formula2>
          <xm:sqref>E3:E1002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
  <sheetViews>
    <sheetView zoomScaleNormal="100" workbookViewId="0">
      <pane ySplit="1" topLeftCell="A2" activePane="bottomLeft" state="frozen"/>
      <selection pane="bottomLeft" activeCell="I1" sqref="A1:I1"/>
    </sheetView>
  </sheetViews>
  <sheetFormatPr defaultColWidth="8.6640625" defaultRowHeight="14.4" x14ac:dyDescent="0.3"/>
  <cols>
    <col min="1" max="1" width="10.44140625" style="61" customWidth="1"/>
    <col min="2" max="2" width="19.33203125" style="62" customWidth="1"/>
    <col min="3" max="3" width="8" style="62" customWidth="1"/>
    <col min="4" max="4" width="34" style="62" customWidth="1"/>
    <col min="5" max="5" width="21.109375" style="61" customWidth="1"/>
    <col min="6" max="6" width="13.5546875" style="62" customWidth="1"/>
    <col min="7" max="7" width="18" style="62" customWidth="1"/>
    <col min="8" max="9" width="16" style="62" customWidth="1"/>
  </cols>
  <sheetData>
    <row r="1" spans="1:9" ht="52.2" customHeight="1" x14ac:dyDescent="0.3">
      <c r="A1" s="49" t="s">
        <v>205</v>
      </c>
      <c r="B1" s="49" t="s">
        <v>113</v>
      </c>
      <c r="C1" s="49" t="s">
        <v>83</v>
      </c>
      <c r="D1" s="49" t="s">
        <v>225</v>
      </c>
      <c r="E1" s="49" t="s">
        <v>226</v>
      </c>
      <c r="F1" s="49" t="s">
        <v>227</v>
      </c>
      <c r="G1" s="49" t="s">
        <v>228</v>
      </c>
      <c r="H1" s="49" t="s">
        <v>220</v>
      </c>
      <c r="I1" s="49" t="s">
        <v>221</v>
      </c>
    </row>
    <row r="2" spans="1:9" ht="15" customHeight="1" x14ac:dyDescent="0.3">
      <c r="A2" s="57" t="s">
        <v>213</v>
      </c>
      <c r="B2" s="58" t="s">
        <v>214</v>
      </c>
      <c r="C2" s="59">
        <v>2024</v>
      </c>
      <c r="D2" s="58" t="s">
        <v>224</v>
      </c>
      <c r="E2" s="57" t="s">
        <v>229</v>
      </c>
      <c r="F2" s="60">
        <v>37</v>
      </c>
      <c r="G2" s="60">
        <v>35</v>
      </c>
      <c r="H2" s="60">
        <v>1204880</v>
      </c>
      <c r="I2" s="60">
        <v>1011500</v>
      </c>
    </row>
  </sheetData>
  <sheetProtection sheet="1" objects="1" scenarios="1"/>
  <dataValidations count="3">
    <dataValidation type="list" allowBlank="1" error="Choose a value from the list" sqref="B3:B1002" xr:uid="{00000000-0002-0000-0500-000000000000}">
      <formula1>"Individual,Small Group,Large Group,Self-Funded"</formula1>
      <formula2>0</formula2>
    </dataValidation>
    <dataValidation type="list" allowBlank="1" error="Choose a value from the list" sqref="C3:C1002" xr:uid="{00000000-0002-0000-0500-000001000000}">
      <formula1>"2022,2023,2024,2025"</formula1>
      <formula2>0</formula2>
    </dataValidation>
    <dataValidation type="list" allowBlank="1" error="Choose a value from the list" sqref="D3:D1002" xr:uid="{00000000-0002-0000-0500-000002000000}">
      <formula1>"Inpatient Hospital,Outpatient Hospital - Emergency Room,Outpatient Hospital - All Other,Professional,Other Medical"</formula1>
      <formula2>0</formula2>
    </dataValidation>
  </dataValidations>
  <pageMargins left="0.75" right="0.75" top="1" bottom="1"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
  <sheetViews>
    <sheetView zoomScaleNormal="100" workbookViewId="0">
      <pane ySplit="1" topLeftCell="A2" activePane="bottomLeft" state="frozen"/>
      <selection pane="bottomLeft" sqref="A1:J1"/>
    </sheetView>
  </sheetViews>
  <sheetFormatPr defaultColWidth="8.6640625" defaultRowHeight="14.4" x14ac:dyDescent="0.3"/>
  <cols>
    <col min="1" max="1" width="10.44140625" style="61" customWidth="1"/>
    <col min="2" max="2" width="19.33203125" style="62" customWidth="1"/>
    <col min="3" max="3" width="8.6640625" style="62" customWidth="1"/>
    <col min="4" max="4" width="19.6640625" style="61" customWidth="1"/>
    <col min="5" max="5" width="31.33203125" style="62" customWidth="1"/>
    <col min="6" max="6" width="13.5546875" style="62" customWidth="1"/>
    <col min="7" max="7" width="14" style="62" customWidth="1"/>
    <col min="8" max="10" width="15.109375" style="62" customWidth="1"/>
  </cols>
  <sheetData>
    <row r="1" spans="1:10" ht="45" customHeight="1" x14ac:dyDescent="0.3">
      <c r="A1" s="49" t="s">
        <v>205</v>
      </c>
      <c r="B1" s="49" t="s">
        <v>113</v>
      </c>
      <c r="C1" s="49" t="s">
        <v>83</v>
      </c>
      <c r="D1" s="49" t="s">
        <v>230</v>
      </c>
      <c r="E1" s="49" t="s">
        <v>231</v>
      </c>
      <c r="F1" s="49" t="s">
        <v>232</v>
      </c>
      <c r="G1" s="49" t="s">
        <v>233</v>
      </c>
      <c r="H1" s="49" t="s">
        <v>228</v>
      </c>
      <c r="I1" s="49" t="s">
        <v>220</v>
      </c>
      <c r="J1" s="49" t="s">
        <v>221</v>
      </c>
    </row>
    <row r="2" spans="1:10" ht="15" customHeight="1" x14ac:dyDescent="0.3">
      <c r="A2" s="57" t="s">
        <v>213</v>
      </c>
      <c r="B2" s="58" t="s">
        <v>214</v>
      </c>
      <c r="C2" s="59">
        <v>2024</v>
      </c>
      <c r="D2" s="57" t="s">
        <v>234</v>
      </c>
      <c r="E2" s="58" t="s">
        <v>235</v>
      </c>
      <c r="F2" s="60">
        <v>418</v>
      </c>
      <c r="G2" s="60">
        <v>11704</v>
      </c>
      <c r="H2" s="60">
        <v>96</v>
      </c>
      <c r="I2" s="60">
        <v>443870</v>
      </c>
      <c r="J2" s="60">
        <v>402130</v>
      </c>
    </row>
  </sheetData>
  <sheetProtection sheet="1" objects="1" scenarios="1"/>
  <dataValidations count="2">
    <dataValidation type="list" allowBlank="1" error="Choose a value from the list" sqref="B3:B1002" xr:uid="{00000000-0002-0000-0600-000000000000}">
      <formula1>"Individual,Small Group,Large Group,Self-Funded"</formula1>
      <formula2>0</formula2>
    </dataValidation>
    <dataValidation type="list" allowBlank="1" error="Choose a value from the list" sqref="C3:C1002" xr:uid="{00000000-0002-0000-0600-000001000000}">
      <formula1>"2022,2023,2024,2025"</formula1>
      <formula2>0</formula2>
    </dataValidation>
  </dataValidations>
  <pageMargins left="0.75" right="0.75" top="1" bottom="1"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31"/>
  <sheetViews>
    <sheetView zoomScale="85" zoomScaleNormal="85" workbookViewId="0">
      <pane xSplit="2" topLeftCell="C1" activePane="topRight" state="frozen"/>
      <selection pane="topRight"/>
    </sheetView>
  </sheetViews>
  <sheetFormatPr defaultColWidth="8.6640625" defaultRowHeight="14.4" x14ac:dyDescent="0.3"/>
  <cols>
    <col min="1" max="1" width="24" customWidth="1"/>
    <col min="2" max="2" width="14.33203125" customWidth="1"/>
    <col min="3" max="10" width="18.33203125" customWidth="1"/>
    <col min="11" max="17" width="18.109375" customWidth="1"/>
    <col min="18" max="18" width="14.33203125" customWidth="1"/>
    <col min="19" max="19" width="10" customWidth="1"/>
    <col min="20" max="20" width="90.109375" customWidth="1"/>
  </cols>
  <sheetData>
    <row r="1" spans="1:20" ht="15" customHeight="1" x14ac:dyDescent="0.3">
      <c r="A1" s="12" t="s">
        <v>236</v>
      </c>
      <c r="B1" s="2"/>
      <c r="C1" s="2"/>
      <c r="D1" s="2"/>
      <c r="E1" s="2"/>
      <c r="F1" s="2"/>
      <c r="G1" s="2"/>
      <c r="H1" s="2"/>
      <c r="I1" s="2"/>
      <c r="J1" s="2"/>
      <c r="K1" s="2"/>
      <c r="L1" s="2"/>
      <c r="M1" s="2"/>
      <c r="N1" s="2"/>
      <c r="O1" s="2"/>
      <c r="P1" s="2"/>
      <c r="Q1" s="2"/>
      <c r="R1" s="2"/>
      <c r="S1" s="2"/>
      <c r="T1" s="2"/>
    </row>
    <row r="2" spans="1:20" ht="15" customHeight="1" x14ac:dyDescent="0.3">
      <c r="A2" s="2"/>
      <c r="B2" s="2"/>
      <c r="C2" s="2"/>
      <c r="D2" s="2"/>
      <c r="E2" s="2"/>
      <c r="F2" s="2"/>
      <c r="G2" s="2"/>
      <c r="H2" s="2"/>
      <c r="I2" s="2"/>
      <c r="J2" s="2"/>
      <c r="K2" s="2"/>
      <c r="L2" s="2"/>
      <c r="M2" s="2"/>
      <c r="N2" s="2"/>
      <c r="O2" s="2"/>
      <c r="P2" s="2"/>
      <c r="Q2" s="2"/>
      <c r="R2" s="2"/>
      <c r="S2" s="2"/>
      <c r="T2" s="2"/>
    </row>
    <row r="3" spans="1:20" ht="15" customHeight="1" x14ac:dyDescent="0.3">
      <c r="A3" s="27" t="s">
        <v>237</v>
      </c>
      <c r="B3" s="26"/>
      <c r="C3" s="26"/>
      <c r="D3" s="26"/>
      <c r="E3" s="2"/>
      <c r="F3" s="2"/>
      <c r="G3" s="2"/>
      <c r="H3" s="2"/>
      <c r="I3" s="2"/>
      <c r="J3" s="2"/>
      <c r="K3" s="2"/>
      <c r="L3" s="2"/>
      <c r="M3" s="2"/>
      <c r="N3" s="2"/>
      <c r="O3" s="2"/>
      <c r="P3" s="2"/>
      <c r="Q3" s="2"/>
      <c r="R3" s="2"/>
      <c r="S3" s="2"/>
      <c r="T3" s="2"/>
    </row>
    <row r="4" spans="1:20" ht="15" customHeight="1" x14ac:dyDescent="0.3">
      <c r="A4" s="26" t="s">
        <v>238</v>
      </c>
      <c r="B4" s="26"/>
      <c r="C4" s="38">
        <v>0.02</v>
      </c>
      <c r="D4" s="39" t="s">
        <v>239</v>
      </c>
      <c r="E4" s="2"/>
      <c r="F4" s="2"/>
      <c r="G4" s="2"/>
      <c r="H4" s="2"/>
      <c r="I4" s="2"/>
      <c r="J4" s="2"/>
      <c r="K4" s="2"/>
      <c r="L4" s="2"/>
      <c r="M4" s="2"/>
      <c r="N4" s="2"/>
      <c r="O4" s="2"/>
      <c r="P4" s="2"/>
      <c r="Q4" s="2"/>
      <c r="R4" s="2"/>
      <c r="S4" s="2"/>
      <c r="T4" s="2"/>
    </row>
    <row r="5" spans="1:20" ht="15" customHeight="1" x14ac:dyDescent="0.3">
      <c r="A5" s="26" t="s">
        <v>240</v>
      </c>
      <c r="B5" s="26"/>
      <c r="C5" s="38">
        <v>0.03</v>
      </c>
      <c r="D5" s="39" t="s">
        <v>241</v>
      </c>
      <c r="E5" s="2"/>
      <c r="F5" s="2"/>
      <c r="G5" s="2"/>
      <c r="H5" s="2"/>
      <c r="I5" s="2"/>
      <c r="J5" s="2"/>
      <c r="K5" s="2"/>
      <c r="L5" s="2"/>
      <c r="M5" s="2"/>
      <c r="N5" s="2"/>
      <c r="O5" s="2"/>
      <c r="P5" s="2"/>
      <c r="Q5" s="2"/>
      <c r="R5" s="2"/>
      <c r="S5" s="2"/>
      <c r="T5" s="2"/>
    </row>
    <row r="6" spans="1:20" ht="15" customHeight="1" x14ac:dyDescent="0.3">
      <c r="A6" s="26" t="s">
        <v>242</v>
      </c>
      <c r="B6" s="26"/>
      <c r="C6" s="38">
        <v>5.0000000000000001E-3</v>
      </c>
      <c r="D6" s="26"/>
      <c r="E6" s="2"/>
      <c r="F6" s="2"/>
      <c r="G6" s="2"/>
      <c r="H6" s="2"/>
      <c r="I6" s="2"/>
      <c r="J6" s="2"/>
      <c r="K6" s="2"/>
      <c r="L6" s="2"/>
      <c r="M6" s="2"/>
      <c r="N6" s="2"/>
      <c r="O6" s="2"/>
      <c r="P6" s="2"/>
      <c r="Q6" s="2"/>
      <c r="R6" s="2"/>
      <c r="S6" s="2"/>
      <c r="T6" s="2"/>
    </row>
    <row r="7" spans="1:20" ht="15" customHeight="1" x14ac:dyDescent="0.3">
      <c r="A7" s="26" t="s">
        <v>243</v>
      </c>
      <c r="B7" s="26"/>
      <c r="C7" s="38">
        <v>5.0000000000000001E-3</v>
      </c>
      <c r="D7" s="26"/>
      <c r="E7" s="2"/>
      <c r="F7" s="2"/>
      <c r="G7" s="2"/>
      <c r="H7" s="2"/>
      <c r="I7" s="2"/>
      <c r="J7" s="2"/>
      <c r="K7" s="2"/>
      <c r="L7" s="2"/>
      <c r="M7" s="2"/>
      <c r="N7" s="2"/>
      <c r="O7" s="2"/>
      <c r="P7" s="2"/>
      <c r="Q7" s="2"/>
      <c r="R7" s="2"/>
      <c r="S7" s="2"/>
      <c r="T7" s="2"/>
    </row>
    <row r="8" spans="1:20" ht="15" customHeight="1" x14ac:dyDescent="0.3">
      <c r="A8" s="26" t="s">
        <v>244</v>
      </c>
      <c r="B8" s="26"/>
      <c r="C8" s="38">
        <v>0.05</v>
      </c>
      <c r="D8" s="39" t="s">
        <v>245</v>
      </c>
      <c r="E8" s="2"/>
      <c r="F8" s="2"/>
      <c r="G8" s="2"/>
      <c r="H8" s="2"/>
      <c r="I8" s="2"/>
      <c r="J8" s="2"/>
      <c r="K8" s="2"/>
      <c r="L8" s="2"/>
      <c r="M8" s="2"/>
      <c r="N8" s="2"/>
      <c r="O8" s="2"/>
      <c r="P8" s="2"/>
      <c r="Q8" s="2"/>
      <c r="R8" s="2"/>
      <c r="S8" s="2"/>
      <c r="T8" s="2"/>
    </row>
    <row r="9" spans="1:20" ht="15" customHeight="1" x14ac:dyDescent="0.3">
      <c r="A9" s="26"/>
      <c r="B9" s="26"/>
      <c r="C9" s="26"/>
      <c r="D9" s="26"/>
      <c r="E9" s="2"/>
      <c r="F9" s="2"/>
      <c r="G9" s="2"/>
      <c r="H9" s="2"/>
      <c r="I9" s="2"/>
      <c r="J9" s="2"/>
      <c r="K9" s="2"/>
      <c r="L9" s="2"/>
      <c r="M9" s="2"/>
      <c r="N9" s="2"/>
      <c r="O9" s="2"/>
      <c r="P9" s="2"/>
      <c r="Q9" s="2"/>
      <c r="R9" s="2"/>
      <c r="S9" s="2"/>
      <c r="T9" s="2"/>
    </row>
    <row r="10" spans="1:20" ht="15" customHeight="1" x14ac:dyDescent="0.3">
      <c r="A10" s="27" t="s">
        <v>246</v>
      </c>
      <c r="B10" s="26"/>
      <c r="C10" s="26"/>
      <c r="D10" s="26"/>
      <c r="E10" s="2"/>
      <c r="F10" s="2"/>
      <c r="G10" s="2"/>
      <c r="H10" s="2"/>
      <c r="I10" s="2"/>
      <c r="J10" s="2"/>
      <c r="K10" s="2"/>
      <c r="L10" s="2"/>
      <c r="M10" s="2"/>
      <c r="N10" s="2"/>
      <c r="O10" s="2"/>
      <c r="P10" s="2"/>
      <c r="Q10" s="2"/>
      <c r="R10" s="2"/>
      <c r="S10" s="2"/>
      <c r="T10" s="2"/>
    </row>
    <row r="11" spans="1:20" ht="15" customHeight="1" x14ac:dyDescent="0.3">
      <c r="A11" s="26" t="s">
        <v>247</v>
      </c>
      <c r="B11" s="26"/>
      <c r="C11" s="35">
        <f>SUMPRODUCT(('Exh B - Enrollment'!$D$2:$D$200000&lt;&gt;"")*(LEN('Exh B - Enrollment'!$D$2:$D$200000)&lt;&gt;5))</f>
        <v>0</v>
      </c>
      <c r="D11" s="26"/>
      <c r="E11" s="2"/>
      <c r="F11" s="2"/>
      <c r="G11" s="2"/>
      <c r="H11" s="2"/>
      <c r="I11" s="2"/>
      <c r="J11" s="2"/>
      <c r="K11" s="2"/>
      <c r="L11" s="2"/>
      <c r="M11" s="2"/>
      <c r="N11" s="2"/>
      <c r="O11" s="2"/>
      <c r="P11" s="2"/>
      <c r="Q11" s="2"/>
      <c r="R11" s="2"/>
      <c r="S11" s="2"/>
      <c r="T11" s="2"/>
    </row>
    <row r="12" spans="1:20" ht="15" customHeight="1" x14ac:dyDescent="0.3">
      <c r="A12" s="26" t="s">
        <v>248</v>
      </c>
      <c r="B12" s="26"/>
      <c r="C12" s="35">
        <f>SUMPRODUCT(('Exh C - Service Category'!$D$2:$D$300000&lt;&gt;"")*(LEN('Exh C - Service Category'!$D$2:$D$300000)&lt;&gt;5))</f>
        <v>0</v>
      </c>
      <c r="D12" s="26"/>
      <c r="E12" s="2"/>
      <c r="F12" s="2"/>
      <c r="G12" s="2"/>
      <c r="H12" s="2"/>
      <c r="I12" s="2"/>
      <c r="J12" s="2"/>
      <c r="K12" s="2"/>
      <c r="L12" s="2"/>
      <c r="M12" s="2"/>
      <c r="N12" s="2"/>
      <c r="O12" s="2"/>
      <c r="P12" s="2"/>
      <c r="Q12" s="2"/>
      <c r="R12" s="2"/>
      <c r="S12" s="2"/>
      <c r="T12" s="2"/>
    </row>
    <row r="13" spans="1:20" ht="27" customHeight="1" x14ac:dyDescent="0.3">
      <c r="A13" s="73" t="s">
        <v>249</v>
      </c>
      <c r="B13" s="74"/>
      <c r="C13" s="35">
        <f>SUMPRODUCT(('Exh E - Pharmacy'!$D$2:$D$500000&lt;&gt;"")*(LEN('Exh E - Pharmacy'!$D$2:$D$500000)&lt;&gt;9))</f>
        <v>0</v>
      </c>
      <c r="D13" s="26"/>
      <c r="E13" s="2"/>
      <c r="F13" s="2"/>
      <c r="G13" s="2"/>
      <c r="H13" s="2"/>
      <c r="I13" s="2"/>
      <c r="J13" s="2"/>
      <c r="K13" s="2"/>
      <c r="L13" s="2"/>
      <c r="M13" s="2"/>
      <c r="N13" s="2"/>
      <c r="O13" s="2"/>
      <c r="P13" s="2"/>
      <c r="Q13" s="2"/>
      <c r="R13" s="2"/>
      <c r="S13" s="2"/>
      <c r="T13" s="2"/>
    </row>
    <row r="14" spans="1:20" ht="30" customHeight="1" x14ac:dyDescent="0.3">
      <c r="A14" s="71" t="s">
        <v>250</v>
      </c>
      <c r="B14" s="72"/>
      <c r="C14" s="35">
        <f>SUMPRODUCT(((('Exh B - Enrollment'!$G$2:$G$200000&lt;&gt;"")*('Exh B - Enrollment'!$G$2:$G$200000&gt;'Exh B - Enrollment'!$F$2:$F$200000))+(('Exh B - Enrollment'!$I$2:$I$200000&lt;&gt;"")*('Exh B - Enrollment'!$I$2:$I$200000&gt;'Exh B - Enrollment'!$H$2:$H$200000))&gt;0)*1)</f>
        <v>0</v>
      </c>
      <c r="D14" s="26"/>
      <c r="E14" s="2"/>
      <c r="F14" s="2"/>
      <c r="G14" s="2"/>
      <c r="H14" s="2"/>
      <c r="I14" s="2"/>
      <c r="J14" s="2"/>
      <c r="K14" s="2"/>
      <c r="L14" s="2"/>
      <c r="M14" s="2"/>
      <c r="N14" s="2"/>
      <c r="O14" s="2"/>
      <c r="P14" s="2"/>
      <c r="Q14" s="2"/>
      <c r="R14" s="2"/>
      <c r="S14" s="2"/>
      <c r="T14" s="2"/>
    </row>
    <row r="15" spans="1:20" ht="66" customHeight="1" x14ac:dyDescent="0.3">
      <c r="A15" s="48" t="s">
        <v>113</v>
      </c>
      <c r="B15" s="49" t="s">
        <v>83</v>
      </c>
      <c r="C15" s="49" t="s">
        <v>251</v>
      </c>
      <c r="D15" s="49" t="s">
        <v>252</v>
      </c>
      <c r="E15" s="49" t="s">
        <v>253</v>
      </c>
      <c r="F15" s="49" t="s">
        <v>254</v>
      </c>
      <c r="G15" s="49" t="s">
        <v>255</v>
      </c>
      <c r="H15" s="49" t="s">
        <v>256</v>
      </c>
      <c r="I15" s="49" t="s">
        <v>257</v>
      </c>
      <c r="J15" s="49" t="s">
        <v>258</v>
      </c>
      <c r="K15" s="49" t="s">
        <v>259</v>
      </c>
      <c r="L15" s="49" t="s">
        <v>260</v>
      </c>
      <c r="M15" s="49" t="s">
        <v>261</v>
      </c>
      <c r="N15" s="49" t="s">
        <v>262</v>
      </c>
      <c r="O15" s="49" t="s">
        <v>263</v>
      </c>
      <c r="P15" s="49" t="s">
        <v>264</v>
      </c>
      <c r="Q15" s="49" t="s">
        <v>265</v>
      </c>
      <c r="R15" s="49" t="s">
        <v>266</v>
      </c>
      <c r="S15" s="49" t="s">
        <v>267</v>
      </c>
      <c r="T15" s="50" t="s">
        <v>268</v>
      </c>
    </row>
    <row r="16" spans="1:20" s="31" customFormat="1" ht="25.95" customHeight="1" x14ac:dyDescent="0.3">
      <c r="A16" s="46" t="s">
        <v>115</v>
      </c>
      <c r="B16" s="37">
        <v>2022</v>
      </c>
      <c r="C16" s="35">
        <f>SUMIFS('Exh B - Enrollment'!$F:$F,'Exh B - Enrollment'!$B:$B,$A16,'Exh B - Enrollment'!$C:$C,$B16)</f>
        <v>0</v>
      </c>
      <c r="D16" s="35">
        <f>SUMIFS('Exh A - Financials'!$D$48:$S$48,'Exh A - Financials'!$D$5:$S$5,$A16,'Exh A - Financials'!$D$4:$S$4,$B16)</f>
        <v>0</v>
      </c>
      <c r="E16" s="36" t="str">
        <f t="shared" ref="E16:E27" si="0">IF(OR(C16=0,D16=0),"",C16/D16-1)</f>
        <v/>
      </c>
      <c r="F16" s="35">
        <f>SUMIFS('Exh B - Enrollment'!$H:$H,'Exh B - Enrollment'!$B:$B,$A16,'Exh B - Enrollment'!$C:$C,$B16)</f>
        <v>0</v>
      </c>
      <c r="G16" s="35">
        <f>SUMIFS('Exh B - Enrollment'!$J:$J,'Exh B - Enrollment'!$B:$B,$A16,'Exh B - Enrollment'!$C:$C,$B16)</f>
        <v>0</v>
      </c>
      <c r="H16" s="35">
        <f>SUMIFS('Exh A - Financials'!$D$7:$S$7,'Exh A - Financials'!$D$5:$S$5,$A16,'Exh A - Financials'!$D$4:$S$4,$B16)-SUMIFS('Exh A - Financials'!$D$8:$S$8,'Exh A - Financials'!$D$5:$S$5,$A16,'Exh A - Financials'!$D$4:$S$4,$B16)</f>
        <v>0</v>
      </c>
      <c r="I16" s="36" t="str">
        <f t="shared" ref="I16:I31" si="1">IF(OR(G16=0,H16=0),"",G16/H16-1)</f>
        <v/>
      </c>
      <c r="J16" s="35">
        <f>SUMIFS('Exh C - Service Category'!$I:$I,'Exh C - Service Category'!$B:$B,$A16,'Exh C - Service Category'!$C:$C,$B16)-M16</f>
        <v>0</v>
      </c>
      <c r="K16" s="35">
        <f>SUMIFS('Exh D - Conditions'!$H:$H,'Exh D - Conditions'!$B:$B,$A16,'Exh D - Conditions'!$C:$C,$B16)</f>
        <v>0</v>
      </c>
      <c r="L16" s="36" t="str">
        <f t="shared" ref="L16:L31" si="2">IF(J16=0,"",K16/J16-1)</f>
        <v/>
      </c>
      <c r="M16" s="35">
        <f>SUMIFS('Exh C - Service Category'!$I:$I,'Exh C - Service Category'!$B:$B,$A16,'Exh C - Service Category'!$C:$C,$B16,'Exh C - Service Category'!$F:$F,"Prescription Drugs")</f>
        <v>0</v>
      </c>
      <c r="N16" s="35">
        <f>SUMIFS('Exh E - Pharmacy'!$I:$I,'Exh E - Pharmacy'!$B:$B,$A16,'Exh E - Pharmacy'!$C:$C,$B16)</f>
        <v>0</v>
      </c>
      <c r="O16" s="36" t="str">
        <f t="shared" ref="O16:O31" si="3">IF(M16=0,"",N16/M16-1)</f>
        <v/>
      </c>
      <c r="P16" s="35">
        <f>SUMIFS('Exh C - Service Category'!$J:$J,'Exh C - Service Category'!$B:$B,$A16,'Exh C - Service Category'!$C:$C,$B16)</f>
        <v>0</v>
      </c>
      <c r="Q16" s="35">
        <f>SUMIFS('Exh A - Financials'!$D$56:$S$56,'Exh A - Financials'!$D$5:$S$5,$A16,'Exh A - Financials'!$D$4:$S$4,$B16)</f>
        <v>0</v>
      </c>
      <c r="R16" s="36" t="str">
        <f t="shared" ref="R16:R27" si="4">IF(OR(P16=0,Q16=0),"",P16/Q16-1)</f>
        <v/>
      </c>
      <c r="S16" s="35" t="str">
        <f t="shared" ref="S16:S31" si="5">IF(C16=0,"No data",IF(OR(IFERROR(ABS(E16),0)&gt;$C$4,IFERROR(ABS(I16),0)&gt;$C$5,IFERROR(ABS(L16),0)&gt;$C$6,IFERROR(ABS(O16),0)&gt;$C$7,IFERROR(ABS(R16),0)&gt;$C$8),"Explain","OK"))</f>
        <v>No data</v>
      </c>
      <c r="T16" s="47"/>
    </row>
    <row r="17" spans="1:20" s="31" customFormat="1" ht="25.95" customHeight="1" x14ac:dyDescent="0.3">
      <c r="A17" s="46" t="s">
        <v>115</v>
      </c>
      <c r="B17" s="37">
        <v>2023</v>
      </c>
      <c r="C17" s="35">
        <f>SUMIFS('Exh B - Enrollment'!$F:$F,'Exh B - Enrollment'!$B:$B,$A17,'Exh B - Enrollment'!$C:$C,$B17)</f>
        <v>0</v>
      </c>
      <c r="D17" s="35">
        <f>SUMIFS('Exh A - Financials'!$D$48:$S$48,'Exh A - Financials'!$D$5:$S$5,$A17,'Exh A - Financials'!$D$4:$S$4,$B17)</f>
        <v>0</v>
      </c>
      <c r="E17" s="36" t="str">
        <f t="shared" si="0"/>
        <v/>
      </c>
      <c r="F17" s="35">
        <f>SUMIFS('Exh B - Enrollment'!$H:$H,'Exh B - Enrollment'!$B:$B,$A17,'Exh B - Enrollment'!$C:$C,$B17)</f>
        <v>0</v>
      </c>
      <c r="G17" s="35">
        <f>SUMIFS('Exh B - Enrollment'!$J:$J,'Exh B - Enrollment'!$B:$B,$A17,'Exh B - Enrollment'!$C:$C,$B17)</f>
        <v>0</v>
      </c>
      <c r="H17" s="35">
        <f>SUMIFS('Exh A - Financials'!$D$7:$S$7,'Exh A - Financials'!$D$5:$S$5,$A17,'Exh A - Financials'!$D$4:$S$4,$B17)-SUMIFS('Exh A - Financials'!$D$8:$S$8,'Exh A - Financials'!$D$5:$S$5,$A17,'Exh A - Financials'!$D$4:$S$4,$B17)</f>
        <v>0</v>
      </c>
      <c r="I17" s="36" t="str">
        <f t="shared" si="1"/>
        <v/>
      </c>
      <c r="J17" s="35">
        <f>SUMIFS('Exh C - Service Category'!$I:$I,'Exh C - Service Category'!$B:$B,$A17,'Exh C - Service Category'!$C:$C,$B17)-M17</f>
        <v>0</v>
      </c>
      <c r="K17" s="35">
        <f>SUMIFS('Exh D - Conditions'!$H:$H,'Exh D - Conditions'!$B:$B,$A17,'Exh D - Conditions'!$C:$C,$B17)</f>
        <v>0</v>
      </c>
      <c r="L17" s="36" t="str">
        <f t="shared" si="2"/>
        <v/>
      </c>
      <c r="M17" s="35">
        <f>SUMIFS('Exh C - Service Category'!$I:$I,'Exh C - Service Category'!$B:$B,$A17,'Exh C - Service Category'!$C:$C,$B17,'Exh C - Service Category'!$F:$F,"Prescription Drugs")</f>
        <v>0</v>
      </c>
      <c r="N17" s="35">
        <f>SUMIFS('Exh E - Pharmacy'!$I:$I,'Exh E - Pharmacy'!$B:$B,$A17,'Exh E - Pharmacy'!$C:$C,$B17)</f>
        <v>0</v>
      </c>
      <c r="O17" s="36" t="str">
        <f t="shared" si="3"/>
        <v/>
      </c>
      <c r="P17" s="35">
        <f>SUMIFS('Exh C - Service Category'!$J:$J,'Exh C - Service Category'!$B:$B,$A17,'Exh C - Service Category'!$C:$C,$B17)</f>
        <v>0</v>
      </c>
      <c r="Q17" s="35">
        <f>SUMIFS('Exh A - Financials'!$D$56:$S$56,'Exh A - Financials'!$D$5:$S$5,$A17,'Exh A - Financials'!$D$4:$S$4,$B17)</f>
        <v>0</v>
      </c>
      <c r="R17" s="36" t="str">
        <f t="shared" si="4"/>
        <v/>
      </c>
      <c r="S17" s="35" t="str">
        <f t="shared" si="5"/>
        <v>No data</v>
      </c>
      <c r="T17" s="47"/>
    </row>
    <row r="18" spans="1:20" s="31" customFormat="1" ht="25.95" customHeight="1" x14ac:dyDescent="0.3">
      <c r="A18" s="46" t="s">
        <v>115</v>
      </c>
      <c r="B18" s="37">
        <v>2024</v>
      </c>
      <c r="C18" s="35">
        <f>SUMIFS('Exh B - Enrollment'!$F:$F,'Exh B - Enrollment'!$B:$B,$A18,'Exh B - Enrollment'!$C:$C,$B18)</f>
        <v>0</v>
      </c>
      <c r="D18" s="35">
        <f>SUMIFS('Exh A - Financials'!$D$48:$S$48,'Exh A - Financials'!$D$5:$S$5,$A18,'Exh A - Financials'!$D$4:$S$4,$B18)</f>
        <v>0</v>
      </c>
      <c r="E18" s="36" t="str">
        <f t="shared" si="0"/>
        <v/>
      </c>
      <c r="F18" s="35">
        <f>SUMIFS('Exh B - Enrollment'!$H:$H,'Exh B - Enrollment'!$B:$B,$A18,'Exh B - Enrollment'!$C:$C,$B18)</f>
        <v>0</v>
      </c>
      <c r="G18" s="35">
        <f>SUMIFS('Exh B - Enrollment'!$J:$J,'Exh B - Enrollment'!$B:$B,$A18,'Exh B - Enrollment'!$C:$C,$B18)</f>
        <v>0</v>
      </c>
      <c r="H18" s="35">
        <f>SUMIFS('Exh A - Financials'!$D$7:$S$7,'Exh A - Financials'!$D$5:$S$5,$A18,'Exh A - Financials'!$D$4:$S$4,$B18)-SUMIFS('Exh A - Financials'!$D$8:$S$8,'Exh A - Financials'!$D$5:$S$5,$A18,'Exh A - Financials'!$D$4:$S$4,$B18)</f>
        <v>0</v>
      </c>
      <c r="I18" s="36" t="str">
        <f t="shared" si="1"/>
        <v/>
      </c>
      <c r="J18" s="35">
        <f>SUMIFS('Exh C - Service Category'!$I:$I,'Exh C - Service Category'!$B:$B,$A18,'Exh C - Service Category'!$C:$C,$B18)-M18</f>
        <v>0</v>
      </c>
      <c r="K18" s="35">
        <f>SUMIFS('Exh D - Conditions'!$H:$H,'Exh D - Conditions'!$B:$B,$A18,'Exh D - Conditions'!$C:$C,$B18)</f>
        <v>0</v>
      </c>
      <c r="L18" s="36" t="str">
        <f t="shared" si="2"/>
        <v/>
      </c>
      <c r="M18" s="35">
        <f>SUMIFS('Exh C - Service Category'!$I:$I,'Exh C - Service Category'!$B:$B,$A18,'Exh C - Service Category'!$C:$C,$B18,'Exh C - Service Category'!$F:$F,"Prescription Drugs")</f>
        <v>0</v>
      </c>
      <c r="N18" s="35">
        <f>SUMIFS('Exh E - Pharmacy'!$I:$I,'Exh E - Pharmacy'!$B:$B,$A18,'Exh E - Pharmacy'!$C:$C,$B18)</f>
        <v>0</v>
      </c>
      <c r="O18" s="36" t="str">
        <f t="shared" si="3"/>
        <v/>
      </c>
      <c r="P18" s="35">
        <f>SUMIFS('Exh C - Service Category'!$J:$J,'Exh C - Service Category'!$B:$B,$A18,'Exh C - Service Category'!$C:$C,$B18)</f>
        <v>0</v>
      </c>
      <c r="Q18" s="35">
        <f>SUMIFS('Exh A - Financials'!$D$56:$S$56,'Exh A - Financials'!$D$5:$S$5,$A18,'Exh A - Financials'!$D$4:$S$4,$B18)</f>
        <v>0</v>
      </c>
      <c r="R18" s="36" t="str">
        <f t="shared" si="4"/>
        <v/>
      </c>
      <c r="S18" s="35" t="str">
        <f t="shared" si="5"/>
        <v>No data</v>
      </c>
      <c r="T18" s="47"/>
    </row>
    <row r="19" spans="1:20" s="31" customFormat="1" ht="25.95" customHeight="1" x14ac:dyDescent="0.3">
      <c r="A19" s="46" t="s">
        <v>115</v>
      </c>
      <c r="B19" s="37">
        <v>2025</v>
      </c>
      <c r="C19" s="35">
        <f>SUMIFS('Exh B - Enrollment'!$F:$F,'Exh B - Enrollment'!$B:$B,$A19,'Exh B - Enrollment'!$C:$C,$B19)</f>
        <v>0</v>
      </c>
      <c r="D19" s="35">
        <f>SUMIFS('Exh A - Financials'!$D$48:$S$48,'Exh A - Financials'!$D$5:$S$5,$A19,'Exh A - Financials'!$D$4:$S$4,$B19)</f>
        <v>0</v>
      </c>
      <c r="E19" s="36" t="str">
        <f t="shared" si="0"/>
        <v/>
      </c>
      <c r="F19" s="35">
        <f>SUMIFS('Exh B - Enrollment'!$H:$H,'Exh B - Enrollment'!$B:$B,$A19,'Exh B - Enrollment'!$C:$C,$B19)</f>
        <v>0</v>
      </c>
      <c r="G19" s="35">
        <f>SUMIFS('Exh B - Enrollment'!$J:$J,'Exh B - Enrollment'!$B:$B,$A19,'Exh B - Enrollment'!$C:$C,$B19)</f>
        <v>0</v>
      </c>
      <c r="H19" s="35">
        <f>SUMIFS('Exh A - Financials'!$D$7:$S$7,'Exh A - Financials'!$D$5:$S$5,$A19,'Exh A - Financials'!$D$4:$S$4,$B19)-SUMIFS('Exh A - Financials'!$D$8:$S$8,'Exh A - Financials'!$D$5:$S$5,$A19,'Exh A - Financials'!$D$4:$S$4,$B19)</f>
        <v>0</v>
      </c>
      <c r="I19" s="36" t="str">
        <f t="shared" si="1"/>
        <v/>
      </c>
      <c r="J19" s="35">
        <f>SUMIFS('Exh C - Service Category'!$I:$I,'Exh C - Service Category'!$B:$B,$A19,'Exh C - Service Category'!$C:$C,$B19)-M19</f>
        <v>0</v>
      </c>
      <c r="K19" s="35">
        <f>SUMIFS('Exh D - Conditions'!$H:$H,'Exh D - Conditions'!$B:$B,$A19,'Exh D - Conditions'!$C:$C,$B19)</f>
        <v>0</v>
      </c>
      <c r="L19" s="36" t="str">
        <f t="shared" si="2"/>
        <v/>
      </c>
      <c r="M19" s="35">
        <f>SUMIFS('Exh C - Service Category'!$I:$I,'Exh C - Service Category'!$B:$B,$A19,'Exh C - Service Category'!$C:$C,$B19,'Exh C - Service Category'!$F:$F,"Prescription Drugs")</f>
        <v>0</v>
      </c>
      <c r="N19" s="35">
        <f>SUMIFS('Exh E - Pharmacy'!$I:$I,'Exh E - Pharmacy'!$B:$B,$A19,'Exh E - Pharmacy'!$C:$C,$B19)</f>
        <v>0</v>
      </c>
      <c r="O19" s="36" t="str">
        <f t="shared" si="3"/>
        <v/>
      </c>
      <c r="P19" s="35">
        <f>SUMIFS('Exh C - Service Category'!$J:$J,'Exh C - Service Category'!$B:$B,$A19,'Exh C - Service Category'!$C:$C,$B19)</f>
        <v>0</v>
      </c>
      <c r="Q19" s="35">
        <f>SUMIFS('Exh A - Financials'!$D$56:$S$56,'Exh A - Financials'!$D$5:$S$5,$A19,'Exh A - Financials'!$D$4:$S$4,$B19)</f>
        <v>0</v>
      </c>
      <c r="R19" s="36" t="str">
        <f t="shared" si="4"/>
        <v/>
      </c>
      <c r="S19" s="35" t="str">
        <f t="shared" si="5"/>
        <v>No data</v>
      </c>
      <c r="T19" s="47"/>
    </row>
    <row r="20" spans="1:20" s="31" customFormat="1" ht="25.95" customHeight="1" x14ac:dyDescent="0.3">
      <c r="A20" s="46" t="s">
        <v>116</v>
      </c>
      <c r="B20" s="37">
        <v>2022</v>
      </c>
      <c r="C20" s="35">
        <f>SUMIFS('Exh B - Enrollment'!$F:$F,'Exh B - Enrollment'!$B:$B,$A20,'Exh B - Enrollment'!$C:$C,$B20)</f>
        <v>0</v>
      </c>
      <c r="D20" s="35">
        <f>SUMIFS('Exh A - Financials'!$D$48:$S$48,'Exh A - Financials'!$D$5:$S$5,$A20,'Exh A - Financials'!$D$4:$S$4,$B20)</f>
        <v>0</v>
      </c>
      <c r="E20" s="36" t="str">
        <f t="shared" si="0"/>
        <v/>
      </c>
      <c r="F20" s="35">
        <f>SUMIFS('Exh B - Enrollment'!$H:$H,'Exh B - Enrollment'!$B:$B,$A20,'Exh B - Enrollment'!$C:$C,$B20)</f>
        <v>0</v>
      </c>
      <c r="G20" s="35">
        <f>SUMIFS('Exh B - Enrollment'!$J:$J,'Exh B - Enrollment'!$B:$B,$A20,'Exh B - Enrollment'!$C:$C,$B20)</f>
        <v>0</v>
      </c>
      <c r="H20" s="35">
        <f>SUMIFS('Exh A - Financials'!$D$7:$S$7,'Exh A - Financials'!$D$5:$S$5,$A20,'Exh A - Financials'!$D$4:$S$4,$B20)-SUMIFS('Exh A - Financials'!$D$8:$S$8,'Exh A - Financials'!$D$5:$S$5,$A20,'Exh A - Financials'!$D$4:$S$4,$B20)</f>
        <v>0</v>
      </c>
      <c r="I20" s="36" t="str">
        <f t="shared" si="1"/>
        <v/>
      </c>
      <c r="J20" s="35">
        <f>SUMIFS('Exh C - Service Category'!$I:$I,'Exh C - Service Category'!$B:$B,$A20,'Exh C - Service Category'!$C:$C,$B20)-M20</f>
        <v>0</v>
      </c>
      <c r="K20" s="35">
        <f>SUMIFS('Exh D - Conditions'!$H:$H,'Exh D - Conditions'!$B:$B,$A20,'Exh D - Conditions'!$C:$C,$B20)</f>
        <v>0</v>
      </c>
      <c r="L20" s="36" t="str">
        <f t="shared" si="2"/>
        <v/>
      </c>
      <c r="M20" s="35">
        <f>SUMIFS('Exh C - Service Category'!$I:$I,'Exh C - Service Category'!$B:$B,$A20,'Exh C - Service Category'!$C:$C,$B20,'Exh C - Service Category'!$F:$F,"Prescription Drugs")</f>
        <v>0</v>
      </c>
      <c r="N20" s="35">
        <f>SUMIFS('Exh E - Pharmacy'!$I:$I,'Exh E - Pharmacy'!$B:$B,$A20,'Exh E - Pharmacy'!$C:$C,$B20)</f>
        <v>0</v>
      </c>
      <c r="O20" s="36" t="str">
        <f t="shared" si="3"/>
        <v/>
      </c>
      <c r="P20" s="35">
        <f>SUMIFS('Exh C - Service Category'!$J:$J,'Exh C - Service Category'!$B:$B,$A20,'Exh C - Service Category'!$C:$C,$B20)</f>
        <v>0</v>
      </c>
      <c r="Q20" s="35">
        <f>SUMIFS('Exh A - Financials'!$D$56:$S$56,'Exh A - Financials'!$D$5:$S$5,$A20,'Exh A - Financials'!$D$4:$S$4,$B20)</f>
        <v>0</v>
      </c>
      <c r="R20" s="36" t="str">
        <f t="shared" si="4"/>
        <v/>
      </c>
      <c r="S20" s="35" t="str">
        <f t="shared" si="5"/>
        <v>No data</v>
      </c>
      <c r="T20" s="47"/>
    </row>
    <row r="21" spans="1:20" s="31" customFormat="1" ht="25.95" customHeight="1" x14ac:dyDescent="0.3">
      <c r="A21" s="46" t="s">
        <v>116</v>
      </c>
      <c r="B21" s="37">
        <v>2023</v>
      </c>
      <c r="C21" s="35">
        <f>SUMIFS('Exh B - Enrollment'!$F:$F,'Exh B - Enrollment'!$B:$B,$A21,'Exh B - Enrollment'!$C:$C,$B21)</f>
        <v>0</v>
      </c>
      <c r="D21" s="35">
        <f>SUMIFS('Exh A - Financials'!$D$48:$S$48,'Exh A - Financials'!$D$5:$S$5,$A21,'Exh A - Financials'!$D$4:$S$4,$B21)</f>
        <v>0</v>
      </c>
      <c r="E21" s="36" t="str">
        <f t="shared" si="0"/>
        <v/>
      </c>
      <c r="F21" s="35">
        <f>SUMIFS('Exh B - Enrollment'!$H:$H,'Exh B - Enrollment'!$B:$B,$A21,'Exh B - Enrollment'!$C:$C,$B21)</f>
        <v>0</v>
      </c>
      <c r="G21" s="35">
        <f>SUMIFS('Exh B - Enrollment'!$J:$J,'Exh B - Enrollment'!$B:$B,$A21,'Exh B - Enrollment'!$C:$C,$B21)</f>
        <v>0</v>
      </c>
      <c r="H21" s="35">
        <f>SUMIFS('Exh A - Financials'!$D$7:$S$7,'Exh A - Financials'!$D$5:$S$5,$A21,'Exh A - Financials'!$D$4:$S$4,$B21)-SUMIFS('Exh A - Financials'!$D$8:$S$8,'Exh A - Financials'!$D$5:$S$5,$A21,'Exh A - Financials'!$D$4:$S$4,$B21)</f>
        <v>0</v>
      </c>
      <c r="I21" s="36" t="str">
        <f t="shared" si="1"/>
        <v/>
      </c>
      <c r="J21" s="35">
        <f>SUMIFS('Exh C - Service Category'!$I:$I,'Exh C - Service Category'!$B:$B,$A21,'Exh C - Service Category'!$C:$C,$B21)-M21</f>
        <v>0</v>
      </c>
      <c r="K21" s="35">
        <f>SUMIFS('Exh D - Conditions'!$H:$H,'Exh D - Conditions'!$B:$B,$A21,'Exh D - Conditions'!$C:$C,$B21)</f>
        <v>0</v>
      </c>
      <c r="L21" s="36" t="str">
        <f t="shared" si="2"/>
        <v/>
      </c>
      <c r="M21" s="35">
        <f>SUMIFS('Exh C - Service Category'!$I:$I,'Exh C - Service Category'!$B:$B,$A21,'Exh C - Service Category'!$C:$C,$B21,'Exh C - Service Category'!$F:$F,"Prescription Drugs")</f>
        <v>0</v>
      </c>
      <c r="N21" s="35">
        <f>SUMIFS('Exh E - Pharmacy'!$I:$I,'Exh E - Pharmacy'!$B:$B,$A21,'Exh E - Pharmacy'!$C:$C,$B21)</f>
        <v>0</v>
      </c>
      <c r="O21" s="36" t="str">
        <f t="shared" si="3"/>
        <v/>
      </c>
      <c r="P21" s="35">
        <f>SUMIFS('Exh C - Service Category'!$J:$J,'Exh C - Service Category'!$B:$B,$A21,'Exh C - Service Category'!$C:$C,$B21)</f>
        <v>0</v>
      </c>
      <c r="Q21" s="35">
        <f>SUMIFS('Exh A - Financials'!$D$56:$S$56,'Exh A - Financials'!$D$5:$S$5,$A21,'Exh A - Financials'!$D$4:$S$4,$B21)</f>
        <v>0</v>
      </c>
      <c r="R21" s="36" t="str">
        <f t="shared" si="4"/>
        <v/>
      </c>
      <c r="S21" s="35" t="str">
        <f t="shared" si="5"/>
        <v>No data</v>
      </c>
      <c r="T21" s="47"/>
    </row>
    <row r="22" spans="1:20" s="31" customFormat="1" ht="25.95" customHeight="1" x14ac:dyDescent="0.3">
      <c r="A22" s="46" t="s">
        <v>116</v>
      </c>
      <c r="B22" s="37">
        <v>2024</v>
      </c>
      <c r="C22" s="35">
        <f>SUMIFS('Exh B - Enrollment'!$F:$F,'Exh B - Enrollment'!$B:$B,$A22,'Exh B - Enrollment'!$C:$C,$B22)</f>
        <v>0</v>
      </c>
      <c r="D22" s="35">
        <f>SUMIFS('Exh A - Financials'!$D$48:$S$48,'Exh A - Financials'!$D$5:$S$5,$A22,'Exh A - Financials'!$D$4:$S$4,$B22)</f>
        <v>0</v>
      </c>
      <c r="E22" s="36" t="str">
        <f t="shared" si="0"/>
        <v/>
      </c>
      <c r="F22" s="35">
        <f>SUMIFS('Exh B - Enrollment'!$H:$H,'Exh B - Enrollment'!$B:$B,$A22,'Exh B - Enrollment'!$C:$C,$B22)</f>
        <v>0</v>
      </c>
      <c r="G22" s="35">
        <f>SUMIFS('Exh B - Enrollment'!$J:$J,'Exh B - Enrollment'!$B:$B,$A22,'Exh B - Enrollment'!$C:$C,$B22)</f>
        <v>0</v>
      </c>
      <c r="H22" s="35">
        <f>SUMIFS('Exh A - Financials'!$D$7:$S$7,'Exh A - Financials'!$D$5:$S$5,$A22,'Exh A - Financials'!$D$4:$S$4,$B22)-SUMIFS('Exh A - Financials'!$D$8:$S$8,'Exh A - Financials'!$D$5:$S$5,$A22,'Exh A - Financials'!$D$4:$S$4,$B22)</f>
        <v>0</v>
      </c>
      <c r="I22" s="36" t="str">
        <f t="shared" si="1"/>
        <v/>
      </c>
      <c r="J22" s="35">
        <f>SUMIFS('Exh C - Service Category'!$I:$I,'Exh C - Service Category'!$B:$B,$A22,'Exh C - Service Category'!$C:$C,$B22)-M22</f>
        <v>0</v>
      </c>
      <c r="K22" s="35">
        <f>SUMIFS('Exh D - Conditions'!$H:$H,'Exh D - Conditions'!$B:$B,$A22,'Exh D - Conditions'!$C:$C,$B22)</f>
        <v>0</v>
      </c>
      <c r="L22" s="36" t="str">
        <f t="shared" si="2"/>
        <v/>
      </c>
      <c r="M22" s="35">
        <f>SUMIFS('Exh C - Service Category'!$I:$I,'Exh C - Service Category'!$B:$B,$A22,'Exh C - Service Category'!$C:$C,$B22,'Exh C - Service Category'!$F:$F,"Prescription Drugs")</f>
        <v>0</v>
      </c>
      <c r="N22" s="35">
        <f>SUMIFS('Exh E - Pharmacy'!$I:$I,'Exh E - Pharmacy'!$B:$B,$A22,'Exh E - Pharmacy'!$C:$C,$B22)</f>
        <v>0</v>
      </c>
      <c r="O22" s="36" t="str">
        <f t="shared" si="3"/>
        <v/>
      </c>
      <c r="P22" s="35">
        <f>SUMIFS('Exh C - Service Category'!$J:$J,'Exh C - Service Category'!$B:$B,$A22,'Exh C - Service Category'!$C:$C,$B22)</f>
        <v>0</v>
      </c>
      <c r="Q22" s="35">
        <f>SUMIFS('Exh A - Financials'!$D$56:$S$56,'Exh A - Financials'!$D$5:$S$5,$A22,'Exh A - Financials'!$D$4:$S$4,$B22)</f>
        <v>0</v>
      </c>
      <c r="R22" s="36" t="str">
        <f t="shared" si="4"/>
        <v/>
      </c>
      <c r="S22" s="35" t="str">
        <f t="shared" si="5"/>
        <v>No data</v>
      </c>
      <c r="T22" s="47"/>
    </row>
    <row r="23" spans="1:20" s="31" customFormat="1" ht="25.95" customHeight="1" x14ac:dyDescent="0.3">
      <c r="A23" s="46" t="s">
        <v>116</v>
      </c>
      <c r="B23" s="37">
        <v>2025</v>
      </c>
      <c r="C23" s="35">
        <f>SUMIFS('Exh B - Enrollment'!$F:$F,'Exh B - Enrollment'!$B:$B,$A23,'Exh B - Enrollment'!$C:$C,$B23)</f>
        <v>0</v>
      </c>
      <c r="D23" s="35">
        <f>SUMIFS('Exh A - Financials'!$D$48:$S$48,'Exh A - Financials'!$D$5:$S$5,$A23,'Exh A - Financials'!$D$4:$S$4,$B23)</f>
        <v>0</v>
      </c>
      <c r="E23" s="36" t="str">
        <f t="shared" si="0"/>
        <v/>
      </c>
      <c r="F23" s="35">
        <f>SUMIFS('Exh B - Enrollment'!$H:$H,'Exh B - Enrollment'!$B:$B,$A23,'Exh B - Enrollment'!$C:$C,$B23)</f>
        <v>0</v>
      </c>
      <c r="G23" s="35">
        <f>SUMIFS('Exh B - Enrollment'!$J:$J,'Exh B - Enrollment'!$B:$B,$A23,'Exh B - Enrollment'!$C:$C,$B23)</f>
        <v>0</v>
      </c>
      <c r="H23" s="35">
        <f>SUMIFS('Exh A - Financials'!$D$7:$S$7,'Exh A - Financials'!$D$5:$S$5,$A23,'Exh A - Financials'!$D$4:$S$4,$B23)-SUMIFS('Exh A - Financials'!$D$8:$S$8,'Exh A - Financials'!$D$5:$S$5,$A23,'Exh A - Financials'!$D$4:$S$4,$B23)</f>
        <v>0</v>
      </c>
      <c r="I23" s="36" t="str">
        <f t="shared" si="1"/>
        <v/>
      </c>
      <c r="J23" s="35">
        <f>SUMIFS('Exh C - Service Category'!$I:$I,'Exh C - Service Category'!$B:$B,$A23,'Exh C - Service Category'!$C:$C,$B23)-M23</f>
        <v>0</v>
      </c>
      <c r="K23" s="35">
        <f>SUMIFS('Exh D - Conditions'!$H:$H,'Exh D - Conditions'!$B:$B,$A23,'Exh D - Conditions'!$C:$C,$B23)</f>
        <v>0</v>
      </c>
      <c r="L23" s="36" t="str">
        <f t="shared" si="2"/>
        <v/>
      </c>
      <c r="M23" s="35">
        <f>SUMIFS('Exh C - Service Category'!$I:$I,'Exh C - Service Category'!$B:$B,$A23,'Exh C - Service Category'!$C:$C,$B23,'Exh C - Service Category'!$F:$F,"Prescription Drugs")</f>
        <v>0</v>
      </c>
      <c r="N23" s="35">
        <f>SUMIFS('Exh E - Pharmacy'!$I:$I,'Exh E - Pharmacy'!$B:$B,$A23,'Exh E - Pharmacy'!$C:$C,$B23)</f>
        <v>0</v>
      </c>
      <c r="O23" s="36" t="str">
        <f t="shared" si="3"/>
        <v/>
      </c>
      <c r="P23" s="35">
        <f>SUMIFS('Exh C - Service Category'!$J:$J,'Exh C - Service Category'!$B:$B,$A23,'Exh C - Service Category'!$C:$C,$B23)</f>
        <v>0</v>
      </c>
      <c r="Q23" s="35">
        <f>SUMIFS('Exh A - Financials'!$D$56:$S$56,'Exh A - Financials'!$D$5:$S$5,$A23,'Exh A - Financials'!$D$4:$S$4,$B23)</f>
        <v>0</v>
      </c>
      <c r="R23" s="36" t="str">
        <f t="shared" si="4"/>
        <v/>
      </c>
      <c r="S23" s="35" t="str">
        <f t="shared" si="5"/>
        <v>No data</v>
      </c>
      <c r="T23" s="47"/>
    </row>
    <row r="24" spans="1:20" s="31" customFormat="1" ht="25.95" customHeight="1" x14ac:dyDescent="0.3">
      <c r="A24" s="46" t="s">
        <v>117</v>
      </c>
      <c r="B24" s="37">
        <v>2022</v>
      </c>
      <c r="C24" s="35">
        <f>SUMIFS('Exh B - Enrollment'!$F:$F,'Exh B - Enrollment'!$B:$B,$A24,'Exh B - Enrollment'!$C:$C,$B24)</f>
        <v>0</v>
      </c>
      <c r="D24" s="35">
        <f>SUMIFS('Exh A - Financials'!$D$48:$S$48,'Exh A - Financials'!$D$5:$S$5,$A24,'Exh A - Financials'!$D$4:$S$4,$B24)</f>
        <v>0</v>
      </c>
      <c r="E24" s="36" t="str">
        <f t="shared" si="0"/>
        <v/>
      </c>
      <c r="F24" s="35">
        <f>SUMIFS('Exh B - Enrollment'!$H:$H,'Exh B - Enrollment'!$B:$B,$A24,'Exh B - Enrollment'!$C:$C,$B24)</f>
        <v>0</v>
      </c>
      <c r="G24" s="35">
        <f>SUMIFS('Exh B - Enrollment'!$J:$J,'Exh B - Enrollment'!$B:$B,$A24,'Exh B - Enrollment'!$C:$C,$B24)</f>
        <v>0</v>
      </c>
      <c r="H24" s="35">
        <f>SUMIFS('Exh A - Financials'!$D$7:$S$7,'Exh A - Financials'!$D$5:$S$5,$A24,'Exh A - Financials'!$D$4:$S$4,$B24)-SUMIFS('Exh A - Financials'!$D$8:$S$8,'Exh A - Financials'!$D$5:$S$5,$A24,'Exh A - Financials'!$D$4:$S$4,$B24)</f>
        <v>0</v>
      </c>
      <c r="I24" s="36" t="str">
        <f t="shared" si="1"/>
        <v/>
      </c>
      <c r="J24" s="35">
        <f>SUMIFS('Exh C - Service Category'!$I:$I,'Exh C - Service Category'!$B:$B,$A24,'Exh C - Service Category'!$C:$C,$B24)-M24</f>
        <v>0</v>
      </c>
      <c r="K24" s="35">
        <f>SUMIFS('Exh D - Conditions'!$H:$H,'Exh D - Conditions'!$B:$B,$A24,'Exh D - Conditions'!$C:$C,$B24)</f>
        <v>0</v>
      </c>
      <c r="L24" s="36" t="str">
        <f t="shared" si="2"/>
        <v/>
      </c>
      <c r="M24" s="35">
        <f>SUMIFS('Exh C - Service Category'!$I:$I,'Exh C - Service Category'!$B:$B,$A24,'Exh C - Service Category'!$C:$C,$B24,'Exh C - Service Category'!$F:$F,"Prescription Drugs")</f>
        <v>0</v>
      </c>
      <c r="N24" s="35">
        <f>SUMIFS('Exh E - Pharmacy'!$I:$I,'Exh E - Pharmacy'!$B:$B,$A24,'Exh E - Pharmacy'!$C:$C,$B24)</f>
        <v>0</v>
      </c>
      <c r="O24" s="36" t="str">
        <f t="shared" si="3"/>
        <v/>
      </c>
      <c r="P24" s="35">
        <f>SUMIFS('Exh C - Service Category'!$J:$J,'Exh C - Service Category'!$B:$B,$A24,'Exh C - Service Category'!$C:$C,$B24)</f>
        <v>0</v>
      </c>
      <c r="Q24" s="35">
        <f>SUMIFS('Exh A - Financials'!$D$56:$S$56,'Exh A - Financials'!$D$5:$S$5,$A24,'Exh A - Financials'!$D$4:$S$4,$B24)</f>
        <v>0</v>
      </c>
      <c r="R24" s="36" t="str">
        <f t="shared" si="4"/>
        <v/>
      </c>
      <c r="S24" s="35" t="str">
        <f t="shared" si="5"/>
        <v>No data</v>
      </c>
      <c r="T24" s="47"/>
    </row>
    <row r="25" spans="1:20" s="31" customFormat="1" ht="25.95" customHeight="1" x14ac:dyDescent="0.3">
      <c r="A25" s="46" t="s">
        <v>117</v>
      </c>
      <c r="B25" s="37">
        <v>2023</v>
      </c>
      <c r="C25" s="35">
        <f>SUMIFS('Exh B - Enrollment'!$F:$F,'Exh B - Enrollment'!$B:$B,$A25,'Exh B - Enrollment'!$C:$C,$B25)</f>
        <v>0</v>
      </c>
      <c r="D25" s="35">
        <f>SUMIFS('Exh A - Financials'!$D$48:$S$48,'Exh A - Financials'!$D$5:$S$5,$A25,'Exh A - Financials'!$D$4:$S$4,$B25)</f>
        <v>0</v>
      </c>
      <c r="E25" s="36" t="str">
        <f t="shared" si="0"/>
        <v/>
      </c>
      <c r="F25" s="35">
        <f>SUMIFS('Exh B - Enrollment'!$H:$H,'Exh B - Enrollment'!$B:$B,$A25,'Exh B - Enrollment'!$C:$C,$B25)</f>
        <v>0</v>
      </c>
      <c r="G25" s="35">
        <f>SUMIFS('Exh B - Enrollment'!$J:$J,'Exh B - Enrollment'!$B:$B,$A25,'Exh B - Enrollment'!$C:$C,$B25)</f>
        <v>0</v>
      </c>
      <c r="H25" s="35">
        <f>SUMIFS('Exh A - Financials'!$D$7:$S$7,'Exh A - Financials'!$D$5:$S$5,$A25,'Exh A - Financials'!$D$4:$S$4,$B25)-SUMIFS('Exh A - Financials'!$D$8:$S$8,'Exh A - Financials'!$D$5:$S$5,$A25,'Exh A - Financials'!$D$4:$S$4,$B25)</f>
        <v>0</v>
      </c>
      <c r="I25" s="36" t="str">
        <f t="shared" si="1"/>
        <v/>
      </c>
      <c r="J25" s="35">
        <f>SUMIFS('Exh C - Service Category'!$I:$I,'Exh C - Service Category'!$B:$B,$A25,'Exh C - Service Category'!$C:$C,$B25)-M25</f>
        <v>0</v>
      </c>
      <c r="K25" s="35">
        <f>SUMIFS('Exh D - Conditions'!$H:$H,'Exh D - Conditions'!$B:$B,$A25,'Exh D - Conditions'!$C:$C,$B25)</f>
        <v>0</v>
      </c>
      <c r="L25" s="36" t="str">
        <f t="shared" si="2"/>
        <v/>
      </c>
      <c r="M25" s="35">
        <f>SUMIFS('Exh C - Service Category'!$I:$I,'Exh C - Service Category'!$B:$B,$A25,'Exh C - Service Category'!$C:$C,$B25,'Exh C - Service Category'!$F:$F,"Prescription Drugs")</f>
        <v>0</v>
      </c>
      <c r="N25" s="35">
        <f>SUMIFS('Exh E - Pharmacy'!$I:$I,'Exh E - Pharmacy'!$B:$B,$A25,'Exh E - Pharmacy'!$C:$C,$B25)</f>
        <v>0</v>
      </c>
      <c r="O25" s="36" t="str">
        <f t="shared" si="3"/>
        <v/>
      </c>
      <c r="P25" s="35">
        <f>SUMIFS('Exh C - Service Category'!$J:$J,'Exh C - Service Category'!$B:$B,$A25,'Exh C - Service Category'!$C:$C,$B25)</f>
        <v>0</v>
      </c>
      <c r="Q25" s="35">
        <f>SUMIFS('Exh A - Financials'!$D$56:$S$56,'Exh A - Financials'!$D$5:$S$5,$A25,'Exh A - Financials'!$D$4:$S$4,$B25)</f>
        <v>0</v>
      </c>
      <c r="R25" s="36" t="str">
        <f t="shared" si="4"/>
        <v/>
      </c>
      <c r="S25" s="35" t="str">
        <f t="shared" si="5"/>
        <v>No data</v>
      </c>
      <c r="T25" s="47"/>
    </row>
    <row r="26" spans="1:20" s="31" customFormat="1" ht="25.95" customHeight="1" x14ac:dyDescent="0.3">
      <c r="A26" s="46" t="s">
        <v>117</v>
      </c>
      <c r="B26" s="37">
        <v>2024</v>
      </c>
      <c r="C26" s="35">
        <f>SUMIFS('Exh B - Enrollment'!$F:$F,'Exh B - Enrollment'!$B:$B,$A26,'Exh B - Enrollment'!$C:$C,$B26)</f>
        <v>0</v>
      </c>
      <c r="D26" s="35">
        <f>SUMIFS('Exh A - Financials'!$D$48:$S$48,'Exh A - Financials'!$D$5:$S$5,$A26,'Exh A - Financials'!$D$4:$S$4,$B26)</f>
        <v>0</v>
      </c>
      <c r="E26" s="36" t="str">
        <f t="shared" si="0"/>
        <v/>
      </c>
      <c r="F26" s="35">
        <f>SUMIFS('Exh B - Enrollment'!$H:$H,'Exh B - Enrollment'!$B:$B,$A26,'Exh B - Enrollment'!$C:$C,$B26)</f>
        <v>0</v>
      </c>
      <c r="G26" s="35">
        <f>SUMIFS('Exh B - Enrollment'!$J:$J,'Exh B - Enrollment'!$B:$B,$A26,'Exh B - Enrollment'!$C:$C,$B26)</f>
        <v>0</v>
      </c>
      <c r="H26" s="35">
        <f>SUMIFS('Exh A - Financials'!$D$7:$S$7,'Exh A - Financials'!$D$5:$S$5,$A26,'Exh A - Financials'!$D$4:$S$4,$B26)-SUMIFS('Exh A - Financials'!$D$8:$S$8,'Exh A - Financials'!$D$5:$S$5,$A26,'Exh A - Financials'!$D$4:$S$4,$B26)</f>
        <v>0</v>
      </c>
      <c r="I26" s="36" t="str">
        <f t="shared" si="1"/>
        <v/>
      </c>
      <c r="J26" s="35">
        <f>SUMIFS('Exh C - Service Category'!$I:$I,'Exh C - Service Category'!$B:$B,$A26,'Exh C - Service Category'!$C:$C,$B26)-M26</f>
        <v>0</v>
      </c>
      <c r="K26" s="35">
        <f>SUMIFS('Exh D - Conditions'!$H:$H,'Exh D - Conditions'!$B:$B,$A26,'Exh D - Conditions'!$C:$C,$B26)</f>
        <v>0</v>
      </c>
      <c r="L26" s="36" t="str">
        <f t="shared" si="2"/>
        <v/>
      </c>
      <c r="M26" s="35">
        <f>SUMIFS('Exh C - Service Category'!$I:$I,'Exh C - Service Category'!$B:$B,$A26,'Exh C - Service Category'!$C:$C,$B26,'Exh C - Service Category'!$F:$F,"Prescription Drugs")</f>
        <v>0</v>
      </c>
      <c r="N26" s="35">
        <f>SUMIFS('Exh E - Pharmacy'!$I:$I,'Exh E - Pharmacy'!$B:$B,$A26,'Exh E - Pharmacy'!$C:$C,$B26)</f>
        <v>0</v>
      </c>
      <c r="O26" s="36" t="str">
        <f t="shared" si="3"/>
        <v/>
      </c>
      <c r="P26" s="35">
        <f>SUMIFS('Exh C - Service Category'!$J:$J,'Exh C - Service Category'!$B:$B,$A26,'Exh C - Service Category'!$C:$C,$B26)</f>
        <v>0</v>
      </c>
      <c r="Q26" s="35">
        <f>SUMIFS('Exh A - Financials'!$D$56:$S$56,'Exh A - Financials'!$D$5:$S$5,$A26,'Exh A - Financials'!$D$4:$S$4,$B26)</f>
        <v>0</v>
      </c>
      <c r="R26" s="36" t="str">
        <f t="shared" si="4"/>
        <v/>
      </c>
      <c r="S26" s="35" t="str">
        <f t="shared" si="5"/>
        <v>No data</v>
      </c>
      <c r="T26" s="47"/>
    </row>
    <row r="27" spans="1:20" s="31" customFormat="1" ht="25.95" customHeight="1" x14ac:dyDescent="0.3">
      <c r="A27" s="46" t="s">
        <v>117</v>
      </c>
      <c r="B27" s="37">
        <v>2025</v>
      </c>
      <c r="C27" s="35">
        <f>SUMIFS('Exh B - Enrollment'!$F:$F,'Exh B - Enrollment'!$B:$B,$A27,'Exh B - Enrollment'!$C:$C,$B27)</f>
        <v>0</v>
      </c>
      <c r="D27" s="35">
        <f>SUMIFS('Exh A - Financials'!$D$48:$S$48,'Exh A - Financials'!$D$5:$S$5,$A27,'Exh A - Financials'!$D$4:$S$4,$B27)</f>
        <v>0</v>
      </c>
      <c r="E27" s="36" t="str">
        <f t="shared" si="0"/>
        <v/>
      </c>
      <c r="F27" s="35">
        <f>SUMIFS('Exh B - Enrollment'!$H:$H,'Exh B - Enrollment'!$B:$B,$A27,'Exh B - Enrollment'!$C:$C,$B27)</f>
        <v>0</v>
      </c>
      <c r="G27" s="35">
        <f>SUMIFS('Exh B - Enrollment'!$J:$J,'Exh B - Enrollment'!$B:$B,$A27,'Exh B - Enrollment'!$C:$C,$B27)</f>
        <v>0</v>
      </c>
      <c r="H27" s="35">
        <f>SUMIFS('Exh A - Financials'!$D$7:$S$7,'Exh A - Financials'!$D$5:$S$5,$A27,'Exh A - Financials'!$D$4:$S$4,$B27)-SUMIFS('Exh A - Financials'!$D$8:$S$8,'Exh A - Financials'!$D$5:$S$5,$A27,'Exh A - Financials'!$D$4:$S$4,$B27)</f>
        <v>0</v>
      </c>
      <c r="I27" s="36" t="str">
        <f t="shared" si="1"/>
        <v/>
      </c>
      <c r="J27" s="35">
        <f>SUMIFS('Exh C - Service Category'!$I:$I,'Exh C - Service Category'!$B:$B,$A27,'Exh C - Service Category'!$C:$C,$B27)-M27</f>
        <v>0</v>
      </c>
      <c r="K27" s="35">
        <f>SUMIFS('Exh D - Conditions'!$H:$H,'Exh D - Conditions'!$B:$B,$A27,'Exh D - Conditions'!$C:$C,$B27)</f>
        <v>0</v>
      </c>
      <c r="L27" s="36" t="str">
        <f t="shared" si="2"/>
        <v/>
      </c>
      <c r="M27" s="35">
        <f>SUMIFS('Exh C - Service Category'!$I:$I,'Exh C - Service Category'!$B:$B,$A27,'Exh C - Service Category'!$C:$C,$B27,'Exh C - Service Category'!$F:$F,"Prescription Drugs")</f>
        <v>0</v>
      </c>
      <c r="N27" s="35">
        <f>SUMIFS('Exh E - Pharmacy'!$I:$I,'Exh E - Pharmacy'!$B:$B,$A27,'Exh E - Pharmacy'!$C:$C,$B27)</f>
        <v>0</v>
      </c>
      <c r="O27" s="36" t="str">
        <f t="shared" si="3"/>
        <v/>
      </c>
      <c r="P27" s="35">
        <f>SUMIFS('Exh C - Service Category'!$J:$J,'Exh C - Service Category'!$B:$B,$A27,'Exh C - Service Category'!$C:$C,$B27)</f>
        <v>0</v>
      </c>
      <c r="Q27" s="35">
        <f>SUMIFS('Exh A - Financials'!$D$56:$S$56,'Exh A - Financials'!$D$5:$S$5,$A27,'Exh A - Financials'!$D$4:$S$4,$B27)</f>
        <v>0</v>
      </c>
      <c r="R27" s="36" t="str">
        <f t="shared" si="4"/>
        <v/>
      </c>
      <c r="S27" s="35" t="str">
        <f t="shared" si="5"/>
        <v>No data</v>
      </c>
      <c r="T27" s="47"/>
    </row>
    <row r="28" spans="1:20" s="31" customFormat="1" ht="25.95" customHeight="1" x14ac:dyDescent="0.3">
      <c r="A28" s="46" t="s">
        <v>118</v>
      </c>
      <c r="B28" s="37">
        <v>2022</v>
      </c>
      <c r="C28" s="35">
        <f>SUMIFS('Exh B - Enrollment'!$F:$F,'Exh B - Enrollment'!$B:$B,$A28,'Exh B - Enrollment'!$C:$C,$B28)</f>
        <v>0</v>
      </c>
      <c r="D28" s="35" t="s">
        <v>124</v>
      </c>
      <c r="E28" s="36" t="s">
        <v>124</v>
      </c>
      <c r="F28" s="35">
        <f>SUMIFS('Exh B - Enrollment'!$H:$H,'Exh B - Enrollment'!$B:$B,$A28,'Exh B - Enrollment'!$C:$C,$B28)</f>
        <v>0</v>
      </c>
      <c r="G28" s="35">
        <f>SUMIFS('Exh B - Enrollment'!$J:$J,'Exh B - Enrollment'!$B:$B,$A28,'Exh B - Enrollment'!$C:$C,$B28)</f>
        <v>0</v>
      </c>
      <c r="H28" s="35">
        <f>SUMIFS('Exh A - Financials'!$D$7:$S$7,'Exh A - Financials'!$D$5:$S$5,$A28,'Exh A - Financials'!$D$4:$S$4,$B28)-SUMIFS('Exh A - Financials'!$D$8:$S$8,'Exh A - Financials'!$D$5:$S$5,$A28,'Exh A - Financials'!$D$4:$S$4,$B28)</f>
        <v>0</v>
      </c>
      <c r="I28" s="36" t="str">
        <f t="shared" si="1"/>
        <v/>
      </c>
      <c r="J28" s="35">
        <f>SUMIFS('Exh C - Service Category'!$I:$I,'Exh C - Service Category'!$B:$B,$A28,'Exh C - Service Category'!$C:$C,$B28)-M28</f>
        <v>0</v>
      </c>
      <c r="K28" s="35">
        <f>SUMIFS('Exh D - Conditions'!$H:$H,'Exh D - Conditions'!$B:$B,$A28,'Exh D - Conditions'!$C:$C,$B28)</f>
        <v>0</v>
      </c>
      <c r="L28" s="36" t="str">
        <f t="shared" si="2"/>
        <v/>
      </c>
      <c r="M28" s="35">
        <f>SUMIFS('Exh C - Service Category'!$I:$I,'Exh C - Service Category'!$B:$B,$A28,'Exh C - Service Category'!$C:$C,$B28,'Exh C - Service Category'!$F:$F,"Prescription Drugs")</f>
        <v>0</v>
      </c>
      <c r="N28" s="35">
        <f>SUMIFS('Exh E - Pharmacy'!$I:$I,'Exh E - Pharmacy'!$B:$B,$A28,'Exh E - Pharmacy'!$C:$C,$B28)</f>
        <v>0</v>
      </c>
      <c r="O28" s="36" t="str">
        <f t="shared" si="3"/>
        <v/>
      </c>
      <c r="P28" s="35" t="s">
        <v>124</v>
      </c>
      <c r="Q28" s="35" t="s">
        <v>124</v>
      </c>
      <c r="R28" s="35" t="s">
        <v>124</v>
      </c>
      <c r="S28" s="35" t="str">
        <f t="shared" si="5"/>
        <v>No data</v>
      </c>
      <c r="T28" s="47"/>
    </row>
    <row r="29" spans="1:20" s="31" customFormat="1" ht="25.95" customHeight="1" x14ac:dyDescent="0.3">
      <c r="A29" s="46" t="s">
        <v>118</v>
      </c>
      <c r="B29" s="37">
        <v>2023</v>
      </c>
      <c r="C29" s="35">
        <f>SUMIFS('Exh B - Enrollment'!$F:$F,'Exh B - Enrollment'!$B:$B,$A29,'Exh B - Enrollment'!$C:$C,$B29)</f>
        <v>0</v>
      </c>
      <c r="D29" s="35" t="s">
        <v>124</v>
      </c>
      <c r="E29" s="36" t="s">
        <v>124</v>
      </c>
      <c r="F29" s="35">
        <f>SUMIFS('Exh B - Enrollment'!$H:$H,'Exh B - Enrollment'!$B:$B,$A29,'Exh B - Enrollment'!$C:$C,$B29)</f>
        <v>0</v>
      </c>
      <c r="G29" s="35">
        <f>SUMIFS('Exh B - Enrollment'!$J:$J,'Exh B - Enrollment'!$B:$B,$A29,'Exh B - Enrollment'!$C:$C,$B29)</f>
        <v>0</v>
      </c>
      <c r="H29" s="35">
        <f>SUMIFS('Exh A - Financials'!$D$7:$S$7,'Exh A - Financials'!$D$5:$S$5,$A29,'Exh A - Financials'!$D$4:$S$4,$B29)-SUMIFS('Exh A - Financials'!$D$8:$S$8,'Exh A - Financials'!$D$5:$S$5,$A29,'Exh A - Financials'!$D$4:$S$4,$B29)</f>
        <v>0</v>
      </c>
      <c r="I29" s="36" t="str">
        <f t="shared" si="1"/>
        <v/>
      </c>
      <c r="J29" s="35">
        <f>SUMIFS('Exh C - Service Category'!$I:$I,'Exh C - Service Category'!$B:$B,$A29,'Exh C - Service Category'!$C:$C,$B29)-M29</f>
        <v>0</v>
      </c>
      <c r="K29" s="35">
        <f>SUMIFS('Exh D - Conditions'!$H:$H,'Exh D - Conditions'!$B:$B,$A29,'Exh D - Conditions'!$C:$C,$B29)</f>
        <v>0</v>
      </c>
      <c r="L29" s="36" t="str">
        <f t="shared" si="2"/>
        <v/>
      </c>
      <c r="M29" s="35">
        <f>SUMIFS('Exh C - Service Category'!$I:$I,'Exh C - Service Category'!$B:$B,$A29,'Exh C - Service Category'!$C:$C,$B29,'Exh C - Service Category'!$F:$F,"Prescription Drugs")</f>
        <v>0</v>
      </c>
      <c r="N29" s="35">
        <f>SUMIFS('Exh E - Pharmacy'!$I:$I,'Exh E - Pharmacy'!$B:$B,$A29,'Exh E - Pharmacy'!$C:$C,$B29)</f>
        <v>0</v>
      </c>
      <c r="O29" s="36" t="str">
        <f t="shared" si="3"/>
        <v/>
      </c>
      <c r="P29" s="35" t="s">
        <v>124</v>
      </c>
      <c r="Q29" s="35" t="s">
        <v>124</v>
      </c>
      <c r="R29" s="35" t="s">
        <v>124</v>
      </c>
      <c r="S29" s="35" t="str">
        <f t="shared" si="5"/>
        <v>No data</v>
      </c>
      <c r="T29" s="47"/>
    </row>
    <row r="30" spans="1:20" s="31" customFormat="1" ht="25.95" customHeight="1" x14ac:dyDescent="0.3">
      <c r="A30" s="46" t="s">
        <v>118</v>
      </c>
      <c r="B30" s="37">
        <v>2024</v>
      </c>
      <c r="C30" s="35">
        <f>SUMIFS('Exh B - Enrollment'!$F:$F,'Exh B - Enrollment'!$B:$B,$A30,'Exh B - Enrollment'!$C:$C,$B30)</f>
        <v>0</v>
      </c>
      <c r="D30" s="35" t="s">
        <v>124</v>
      </c>
      <c r="E30" s="36" t="s">
        <v>124</v>
      </c>
      <c r="F30" s="35">
        <f>SUMIFS('Exh B - Enrollment'!$H:$H,'Exh B - Enrollment'!$B:$B,$A30,'Exh B - Enrollment'!$C:$C,$B30)</f>
        <v>0</v>
      </c>
      <c r="G30" s="35">
        <f>SUMIFS('Exh B - Enrollment'!$J:$J,'Exh B - Enrollment'!$B:$B,$A30,'Exh B - Enrollment'!$C:$C,$B30)</f>
        <v>0</v>
      </c>
      <c r="H30" s="35">
        <f>SUMIFS('Exh A - Financials'!$D$7:$S$7,'Exh A - Financials'!$D$5:$S$5,$A30,'Exh A - Financials'!$D$4:$S$4,$B30)-SUMIFS('Exh A - Financials'!$D$8:$S$8,'Exh A - Financials'!$D$5:$S$5,$A30,'Exh A - Financials'!$D$4:$S$4,$B30)</f>
        <v>0</v>
      </c>
      <c r="I30" s="36" t="str">
        <f t="shared" si="1"/>
        <v/>
      </c>
      <c r="J30" s="35">
        <f>SUMIFS('Exh C - Service Category'!$I:$I,'Exh C - Service Category'!$B:$B,$A30,'Exh C - Service Category'!$C:$C,$B30)-M30</f>
        <v>0</v>
      </c>
      <c r="K30" s="35">
        <f>SUMIFS('Exh D - Conditions'!$H:$H,'Exh D - Conditions'!$B:$B,$A30,'Exh D - Conditions'!$C:$C,$B30)</f>
        <v>0</v>
      </c>
      <c r="L30" s="36" t="str">
        <f t="shared" si="2"/>
        <v/>
      </c>
      <c r="M30" s="35">
        <f>SUMIFS('Exh C - Service Category'!$I:$I,'Exh C - Service Category'!$B:$B,$A30,'Exh C - Service Category'!$C:$C,$B30,'Exh C - Service Category'!$F:$F,"Prescription Drugs")</f>
        <v>0</v>
      </c>
      <c r="N30" s="35">
        <f>SUMIFS('Exh E - Pharmacy'!$I:$I,'Exh E - Pharmacy'!$B:$B,$A30,'Exh E - Pharmacy'!$C:$C,$B30)</f>
        <v>0</v>
      </c>
      <c r="O30" s="36" t="str">
        <f t="shared" si="3"/>
        <v/>
      </c>
      <c r="P30" s="35" t="s">
        <v>124</v>
      </c>
      <c r="Q30" s="35" t="s">
        <v>124</v>
      </c>
      <c r="R30" s="35" t="s">
        <v>124</v>
      </c>
      <c r="S30" s="35" t="str">
        <f t="shared" si="5"/>
        <v>No data</v>
      </c>
      <c r="T30" s="47"/>
    </row>
    <row r="31" spans="1:20" s="31" customFormat="1" ht="25.95" customHeight="1" x14ac:dyDescent="0.3">
      <c r="A31" s="51" t="s">
        <v>118</v>
      </c>
      <c r="B31" s="52">
        <v>2025</v>
      </c>
      <c r="C31" s="53">
        <f>SUMIFS('Exh B - Enrollment'!$F:$F,'Exh B - Enrollment'!$B:$B,$A31,'Exh B - Enrollment'!$C:$C,$B31)</f>
        <v>0</v>
      </c>
      <c r="D31" s="53" t="s">
        <v>124</v>
      </c>
      <c r="E31" s="54" t="s">
        <v>124</v>
      </c>
      <c r="F31" s="53">
        <f>SUMIFS('Exh B - Enrollment'!$H:$H,'Exh B - Enrollment'!$B:$B,$A31,'Exh B - Enrollment'!$C:$C,$B31)</f>
        <v>0</v>
      </c>
      <c r="G31" s="53">
        <f>SUMIFS('Exh B - Enrollment'!$J:$J,'Exh B - Enrollment'!$B:$B,$A31,'Exh B - Enrollment'!$C:$C,$B31)</f>
        <v>0</v>
      </c>
      <c r="H31" s="53">
        <f>SUMIFS('Exh A - Financials'!$D$7:$S$7,'Exh A - Financials'!$D$5:$S$5,$A31,'Exh A - Financials'!$D$4:$S$4,$B31)-SUMIFS('Exh A - Financials'!$D$8:$S$8,'Exh A - Financials'!$D$5:$S$5,$A31,'Exh A - Financials'!$D$4:$S$4,$B31)</f>
        <v>0</v>
      </c>
      <c r="I31" s="54" t="str">
        <f t="shared" si="1"/>
        <v/>
      </c>
      <c r="J31" s="53">
        <f>SUMIFS('Exh C - Service Category'!$I:$I,'Exh C - Service Category'!$B:$B,$A31,'Exh C - Service Category'!$C:$C,$B31)-M31</f>
        <v>0</v>
      </c>
      <c r="K31" s="53">
        <f>SUMIFS('Exh D - Conditions'!$H:$H,'Exh D - Conditions'!$B:$B,$A31,'Exh D - Conditions'!$C:$C,$B31)</f>
        <v>0</v>
      </c>
      <c r="L31" s="54" t="str">
        <f t="shared" si="2"/>
        <v/>
      </c>
      <c r="M31" s="53">
        <f>SUMIFS('Exh C - Service Category'!$I:$I,'Exh C - Service Category'!$B:$B,$A31,'Exh C - Service Category'!$C:$C,$B31,'Exh C - Service Category'!$F:$F,"Prescription Drugs")</f>
        <v>0</v>
      </c>
      <c r="N31" s="53">
        <f>SUMIFS('Exh E - Pharmacy'!$I:$I,'Exh E - Pharmacy'!$B:$B,$A31,'Exh E - Pharmacy'!$C:$C,$B31)</f>
        <v>0</v>
      </c>
      <c r="O31" s="54" t="str">
        <f t="shared" si="3"/>
        <v/>
      </c>
      <c r="P31" s="53" t="s">
        <v>124</v>
      </c>
      <c r="Q31" s="53" t="s">
        <v>124</v>
      </c>
      <c r="R31" s="53" t="s">
        <v>124</v>
      </c>
      <c r="S31" s="53" t="str">
        <f t="shared" si="5"/>
        <v>No data</v>
      </c>
      <c r="T31" s="55"/>
    </row>
  </sheetData>
  <sheetProtection sheet="1" objects="1" scenarios="1" formatColumns="0" formatRows="0"/>
  <mergeCells count="2">
    <mergeCell ref="A14:B14"/>
    <mergeCell ref="A13:B13"/>
  </mergeCells>
  <pageMargins left="0.75" right="0.75" top="1" bottom="1"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6"/>
  <sheetViews>
    <sheetView zoomScaleNormal="100" workbookViewId="0">
      <pane ySplit="1" topLeftCell="A2" activePane="bottomLeft" state="frozen"/>
      <selection pane="bottomLeft" activeCell="B19" sqref="B19"/>
    </sheetView>
  </sheetViews>
  <sheetFormatPr defaultColWidth="8.6640625" defaultRowHeight="14.4" x14ac:dyDescent="0.3"/>
  <cols>
    <col min="1" max="1" width="16" customWidth="1"/>
    <col min="2" max="2" width="30" customWidth="1"/>
    <col min="3" max="3" width="90" customWidth="1"/>
    <col min="4" max="4" width="34" customWidth="1"/>
    <col min="5" max="5" width="3" customWidth="1"/>
    <col min="6" max="6" width="28" customWidth="1"/>
  </cols>
  <sheetData>
    <row r="1" spans="1:6" ht="37.950000000000003" customHeight="1" x14ac:dyDescent="0.3">
      <c r="A1" s="11" t="s">
        <v>269</v>
      </c>
      <c r="B1" s="11" t="s">
        <v>270</v>
      </c>
      <c r="C1" s="11" t="s">
        <v>271</v>
      </c>
      <c r="D1" s="11" t="s">
        <v>272</v>
      </c>
      <c r="F1" s="11" t="s">
        <v>273</v>
      </c>
    </row>
    <row r="2" spans="1:6" ht="19.95" customHeight="1" x14ac:dyDescent="0.3">
      <c r="A2" s="23" t="s">
        <v>274</v>
      </c>
      <c r="B2" s="24" t="s">
        <v>205</v>
      </c>
      <c r="C2" s="23" t="s">
        <v>275</v>
      </c>
      <c r="D2" s="23" t="s">
        <v>276</v>
      </c>
      <c r="F2" s="23" t="s">
        <v>216</v>
      </c>
    </row>
    <row r="3" spans="1:6" ht="26.4" x14ac:dyDescent="0.3">
      <c r="A3" s="23" t="s">
        <v>274</v>
      </c>
      <c r="B3" s="24" t="s">
        <v>113</v>
      </c>
      <c r="C3" s="23" t="s">
        <v>277</v>
      </c>
      <c r="D3" s="23" t="s">
        <v>278</v>
      </c>
      <c r="F3" s="23" t="s">
        <v>279</v>
      </c>
    </row>
    <row r="4" spans="1:6" ht="26.4" x14ac:dyDescent="0.3">
      <c r="A4" s="23" t="s">
        <v>274</v>
      </c>
      <c r="B4" s="24" t="s">
        <v>83</v>
      </c>
      <c r="C4" s="23" t="s">
        <v>280</v>
      </c>
      <c r="D4" s="23" t="s">
        <v>281</v>
      </c>
      <c r="F4" s="23" t="s">
        <v>282</v>
      </c>
    </row>
    <row r="5" spans="1:6" ht="118.8" x14ac:dyDescent="0.3">
      <c r="A5" s="23" t="s">
        <v>283</v>
      </c>
      <c r="B5" s="24" t="s">
        <v>284</v>
      </c>
      <c r="C5" s="23" t="s">
        <v>285</v>
      </c>
      <c r="D5" s="23" t="s">
        <v>286</v>
      </c>
      <c r="F5" s="23" t="s">
        <v>287</v>
      </c>
    </row>
    <row r="6" spans="1:6" ht="92.4" x14ac:dyDescent="0.3">
      <c r="A6" s="23" t="s">
        <v>283</v>
      </c>
      <c r="B6" s="24" t="s">
        <v>288</v>
      </c>
      <c r="C6" s="23" t="s">
        <v>289</v>
      </c>
      <c r="D6" s="23" t="s">
        <v>290</v>
      </c>
      <c r="F6" s="23" t="s">
        <v>291</v>
      </c>
    </row>
    <row r="7" spans="1:6" ht="26.4" x14ac:dyDescent="0.3">
      <c r="A7" s="23" t="s">
        <v>283</v>
      </c>
      <c r="B7" s="24" t="s">
        <v>292</v>
      </c>
      <c r="C7" s="23" t="s">
        <v>293</v>
      </c>
      <c r="D7" s="23" t="s">
        <v>294</v>
      </c>
      <c r="F7" s="23" t="s">
        <v>295</v>
      </c>
    </row>
    <row r="8" spans="1:6" ht="26.4" x14ac:dyDescent="0.3">
      <c r="A8" s="23" t="s">
        <v>283</v>
      </c>
      <c r="B8" s="24" t="s">
        <v>296</v>
      </c>
      <c r="C8" s="23" t="s">
        <v>297</v>
      </c>
      <c r="D8" s="23" t="s">
        <v>298</v>
      </c>
      <c r="F8" s="23" t="s">
        <v>299</v>
      </c>
    </row>
    <row r="9" spans="1:6" ht="158.4" x14ac:dyDescent="0.3">
      <c r="A9" s="23" t="s">
        <v>283</v>
      </c>
      <c r="B9" s="24" t="s">
        <v>300</v>
      </c>
      <c r="C9" s="23" t="s">
        <v>301</v>
      </c>
      <c r="D9" s="23" t="s">
        <v>290</v>
      </c>
      <c r="F9" s="23" t="s">
        <v>302</v>
      </c>
    </row>
    <row r="10" spans="1:6" ht="26.4" x14ac:dyDescent="0.3">
      <c r="A10" s="23" t="s">
        <v>283</v>
      </c>
      <c r="B10" s="24" t="s">
        <v>303</v>
      </c>
      <c r="C10" s="23" t="s">
        <v>304</v>
      </c>
      <c r="D10" s="23" t="s">
        <v>126</v>
      </c>
      <c r="F10" s="23" t="s">
        <v>305</v>
      </c>
    </row>
    <row r="11" spans="1:6" ht="26.4" x14ac:dyDescent="0.3">
      <c r="A11" s="23" t="s">
        <v>283</v>
      </c>
      <c r="B11" s="24" t="s">
        <v>306</v>
      </c>
      <c r="C11" s="23" t="s">
        <v>307</v>
      </c>
      <c r="D11" s="23" t="s">
        <v>308</v>
      </c>
      <c r="F11" s="23" t="s">
        <v>309</v>
      </c>
    </row>
    <row r="12" spans="1:6" ht="39.6" x14ac:dyDescent="0.3">
      <c r="A12" s="23" t="s">
        <v>283</v>
      </c>
      <c r="B12" s="24" t="s">
        <v>310</v>
      </c>
      <c r="C12" s="23" t="s">
        <v>311</v>
      </c>
      <c r="D12" s="23" t="s">
        <v>312</v>
      </c>
      <c r="F12" s="23" t="s">
        <v>313</v>
      </c>
    </row>
    <row r="13" spans="1:6" ht="52.8" x14ac:dyDescent="0.3">
      <c r="A13" s="23" t="s">
        <v>283</v>
      </c>
      <c r="B13" s="24" t="s">
        <v>314</v>
      </c>
      <c r="C13" s="23" t="s">
        <v>315</v>
      </c>
      <c r="D13" s="23" t="s">
        <v>290</v>
      </c>
      <c r="F13" s="23" t="s">
        <v>316</v>
      </c>
    </row>
    <row r="14" spans="1:6" ht="52.8" x14ac:dyDescent="0.3">
      <c r="A14" s="23" t="s">
        <v>283</v>
      </c>
      <c r="B14" s="24" t="s">
        <v>317</v>
      </c>
      <c r="C14" s="23" t="s">
        <v>318</v>
      </c>
      <c r="D14" s="23" t="s">
        <v>290</v>
      </c>
      <c r="F14" s="23" t="s">
        <v>319</v>
      </c>
    </row>
    <row r="15" spans="1:6" ht="39.6" x14ac:dyDescent="0.3">
      <c r="A15" s="23" t="s">
        <v>283</v>
      </c>
      <c r="B15" s="24" t="s">
        <v>320</v>
      </c>
      <c r="C15" s="23" t="s">
        <v>321</v>
      </c>
      <c r="D15" s="23" t="s">
        <v>322</v>
      </c>
      <c r="F15" s="23" t="s">
        <v>323</v>
      </c>
    </row>
    <row r="16" spans="1:6" ht="92.4" x14ac:dyDescent="0.3">
      <c r="A16" s="23" t="s">
        <v>283</v>
      </c>
      <c r="B16" s="24" t="s">
        <v>324</v>
      </c>
      <c r="C16" s="23" t="s">
        <v>325</v>
      </c>
      <c r="D16" s="23" t="s">
        <v>326</v>
      </c>
      <c r="F16" s="23" t="s">
        <v>327</v>
      </c>
    </row>
    <row r="17" spans="1:6" ht="52.8" x14ac:dyDescent="0.3">
      <c r="A17" s="23" t="s">
        <v>283</v>
      </c>
      <c r="B17" s="24" t="s">
        <v>328</v>
      </c>
      <c r="C17" s="23" t="s">
        <v>329</v>
      </c>
      <c r="D17" s="23" t="s">
        <v>290</v>
      </c>
      <c r="F17" s="23" t="s">
        <v>330</v>
      </c>
    </row>
    <row r="18" spans="1:6" ht="26.4" x14ac:dyDescent="0.3">
      <c r="A18" s="23" t="s">
        <v>283</v>
      </c>
      <c r="B18" s="24" t="s">
        <v>331</v>
      </c>
      <c r="C18" s="23" t="s">
        <v>332</v>
      </c>
      <c r="D18" s="23" t="s">
        <v>333</v>
      </c>
      <c r="F18" s="23" t="s">
        <v>334</v>
      </c>
    </row>
    <row r="19" spans="1:6" ht="66" x14ac:dyDescent="0.3">
      <c r="A19" s="23" t="s">
        <v>283</v>
      </c>
      <c r="B19" s="24" t="s">
        <v>335</v>
      </c>
      <c r="C19" s="23" t="s">
        <v>336</v>
      </c>
      <c r="D19" s="23" t="s">
        <v>337</v>
      </c>
      <c r="F19" s="23" t="s">
        <v>338</v>
      </c>
    </row>
    <row r="20" spans="1:6" ht="132" x14ac:dyDescent="0.3">
      <c r="A20" s="23" t="s">
        <v>283</v>
      </c>
      <c r="B20" s="24" t="s">
        <v>339</v>
      </c>
      <c r="C20" s="23" t="s">
        <v>340</v>
      </c>
      <c r="D20" s="23" t="s">
        <v>126</v>
      </c>
      <c r="F20" s="23" t="s">
        <v>341</v>
      </c>
    </row>
    <row r="21" spans="1:6" ht="52.8" x14ac:dyDescent="0.3">
      <c r="A21" s="23" t="s">
        <v>342</v>
      </c>
      <c r="B21" s="24" t="s">
        <v>343</v>
      </c>
      <c r="C21" s="23" t="s">
        <v>344</v>
      </c>
      <c r="D21" s="23" t="s">
        <v>345</v>
      </c>
      <c r="F21" s="23" t="s">
        <v>346</v>
      </c>
    </row>
    <row r="22" spans="1:6" ht="39.6" x14ac:dyDescent="0.3">
      <c r="A22" s="23" t="s">
        <v>342</v>
      </c>
      <c r="B22" s="24" t="s">
        <v>207</v>
      </c>
      <c r="C22" s="23" t="s">
        <v>347</v>
      </c>
      <c r="D22" s="23" t="s">
        <v>348</v>
      </c>
      <c r="F22" s="23" t="s">
        <v>349</v>
      </c>
    </row>
    <row r="23" spans="1:6" ht="26.4" x14ac:dyDescent="0.3">
      <c r="A23" s="23" t="s">
        <v>350</v>
      </c>
      <c r="B23" s="24" t="s">
        <v>208</v>
      </c>
      <c r="C23" s="23" t="s">
        <v>351</v>
      </c>
      <c r="D23" s="23" t="s">
        <v>337</v>
      </c>
      <c r="F23" s="23" t="s">
        <v>352</v>
      </c>
    </row>
    <row r="24" spans="1:6" ht="66" x14ac:dyDescent="0.3">
      <c r="A24" s="23" t="s">
        <v>350</v>
      </c>
      <c r="B24" s="24" t="s">
        <v>209</v>
      </c>
      <c r="C24" s="23" t="s">
        <v>353</v>
      </c>
      <c r="D24" s="23" t="s">
        <v>337</v>
      </c>
      <c r="F24" s="23" t="s">
        <v>354</v>
      </c>
    </row>
    <row r="25" spans="1:6" ht="26.4" x14ac:dyDescent="0.3">
      <c r="A25" s="23" t="s">
        <v>350</v>
      </c>
      <c r="B25" s="24" t="s">
        <v>210</v>
      </c>
      <c r="C25" s="23" t="s">
        <v>355</v>
      </c>
      <c r="D25" s="23" t="s">
        <v>337</v>
      </c>
      <c r="F25" s="23" t="s">
        <v>356</v>
      </c>
    </row>
    <row r="26" spans="1:6" ht="26.4" x14ac:dyDescent="0.3">
      <c r="A26" s="23" t="s">
        <v>350</v>
      </c>
      <c r="B26" s="24" t="s">
        <v>211</v>
      </c>
      <c r="C26" s="23" t="s">
        <v>357</v>
      </c>
      <c r="D26" s="23" t="s">
        <v>337</v>
      </c>
      <c r="F26" s="23" t="s">
        <v>358</v>
      </c>
    </row>
    <row r="27" spans="1:6" ht="52.8" x14ac:dyDescent="0.3">
      <c r="A27" s="23" t="s">
        <v>350</v>
      </c>
      <c r="B27" s="24" t="s">
        <v>359</v>
      </c>
      <c r="C27" s="23" t="s">
        <v>360</v>
      </c>
      <c r="D27" s="23" t="s">
        <v>290</v>
      </c>
      <c r="F27" s="23" t="s">
        <v>361</v>
      </c>
    </row>
    <row r="28" spans="1:6" ht="52.8" x14ac:dyDescent="0.3">
      <c r="A28" s="23" t="s">
        <v>362</v>
      </c>
      <c r="B28" s="24" t="s">
        <v>217</v>
      </c>
      <c r="C28" s="23" t="s">
        <v>363</v>
      </c>
      <c r="D28" s="23" t="s">
        <v>364</v>
      </c>
      <c r="F28" s="23" t="s">
        <v>365</v>
      </c>
    </row>
    <row r="29" spans="1:6" ht="39.6" x14ac:dyDescent="0.3">
      <c r="A29" s="23" t="s">
        <v>362</v>
      </c>
      <c r="B29" s="24" t="s">
        <v>218</v>
      </c>
      <c r="C29" s="23" t="s">
        <v>366</v>
      </c>
      <c r="D29" s="23" t="s">
        <v>337</v>
      </c>
      <c r="F29" s="23" t="s">
        <v>367</v>
      </c>
    </row>
    <row r="30" spans="1:6" ht="26.4" x14ac:dyDescent="0.3">
      <c r="A30" s="23" t="s">
        <v>362</v>
      </c>
      <c r="B30" s="24" t="s">
        <v>368</v>
      </c>
      <c r="C30" s="23" t="s">
        <v>369</v>
      </c>
      <c r="D30" s="23" t="s">
        <v>337</v>
      </c>
      <c r="F30" s="23" t="s">
        <v>370</v>
      </c>
    </row>
    <row r="31" spans="1:6" ht="39.6" x14ac:dyDescent="0.3">
      <c r="A31" s="23" t="s">
        <v>362</v>
      </c>
      <c r="B31" s="24" t="s">
        <v>371</v>
      </c>
      <c r="C31" s="23" t="s">
        <v>372</v>
      </c>
      <c r="D31" s="23" t="s">
        <v>290</v>
      </c>
      <c r="F31" s="23" t="s">
        <v>373</v>
      </c>
    </row>
    <row r="32" spans="1:6" ht="39.6" x14ac:dyDescent="0.3">
      <c r="A32" s="23" t="s">
        <v>362</v>
      </c>
      <c r="B32" s="24" t="s">
        <v>374</v>
      </c>
      <c r="C32" s="23" t="s">
        <v>375</v>
      </c>
      <c r="D32" s="23" t="s">
        <v>290</v>
      </c>
      <c r="F32" s="23" t="s">
        <v>376</v>
      </c>
    </row>
    <row r="33" spans="1:6" ht="118.8" x14ac:dyDescent="0.3">
      <c r="A33" s="23" t="s">
        <v>377</v>
      </c>
      <c r="B33" s="24" t="s">
        <v>378</v>
      </c>
      <c r="C33" s="23" t="s">
        <v>379</v>
      </c>
      <c r="D33" s="23" t="s">
        <v>290</v>
      </c>
      <c r="F33" s="23" t="s">
        <v>380</v>
      </c>
    </row>
    <row r="34" spans="1:6" ht="39.6" x14ac:dyDescent="0.3">
      <c r="A34" s="23" t="s">
        <v>377</v>
      </c>
      <c r="B34" s="24" t="s">
        <v>381</v>
      </c>
      <c r="C34" s="23" t="s">
        <v>382</v>
      </c>
      <c r="D34" s="23" t="s">
        <v>290</v>
      </c>
      <c r="F34" s="23" t="s">
        <v>383</v>
      </c>
    </row>
    <row r="35" spans="1:6" ht="26.4" x14ac:dyDescent="0.3">
      <c r="A35" s="23" t="s">
        <v>384</v>
      </c>
      <c r="B35" s="24" t="s">
        <v>225</v>
      </c>
      <c r="C35" s="23" t="s">
        <v>385</v>
      </c>
      <c r="D35" s="23" t="s">
        <v>386</v>
      </c>
      <c r="F35" s="23" t="s">
        <v>387</v>
      </c>
    </row>
    <row r="36" spans="1:6" ht="26.4" x14ac:dyDescent="0.3">
      <c r="A36" s="23" t="s">
        <v>384</v>
      </c>
      <c r="B36" s="24" t="s">
        <v>388</v>
      </c>
      <c r="C36" s="23" t="s">
        <v>389</v>
      </c>
      <c r="D36" s="23" t="s">
        <v>390</v>
      </c>
      <c r="F36" s="23" t="s">
        <v>391</v>
      </c>
    </row>
    <row r="37" spans="1:6" ht="26.4" x14ac:dyDescent="0.3">
      <c r="A37" s="23" t="s">
        <v>384</v>
      </c>
      <c r="B37" s="24" t="s">
        <v>227</v>
      </c>
      <c r="C37" s="23" t="s">
        <v>392</v>
      </c>
      <c r="D37" s="23" t="s">
        <v>337</v>
      </c>
      <c r="F37" s="23" t="s">
        <v>393</v>
      </c>
    </row>
    <row r="38" spans="1:6" x14ac:dyDescent="0.3">
      <c r="A38" s="23" t="s">
        <v>394</v>
      </c>
      <c r="B38" s="24" t="s">
        <v>228</v>
      </c>
      <c r="C38" s="23" t="s">
        <v>395</v>
      </c>
      <c r="D38" s="23" t="s">
        <v>337</v>
      </c>
      <c r="F38" s="23" t="s">
        <v>396</v>
      </c>
    </row>
    <row r="39" spans="1:6" ht="39.6" x14ac:dyDescent="0.3">
      <c r="A39" s="23" t="s">
        <v>397</v>
      </c>
      <c r="B39" s="24" t="s">
        <v>398</v>
      </c>
      <c r="C39" s="23" t="s">
        <v>399</v>
      </c>
      <c r="D39" s="23" t="s">
        <v>400</v>
      </c>
      <c r="F39" s="23" t="s">
        <v>401</v>
      </c>
    </row>
    <row r="40" spans="1:6" x14ac:dyDescent="0.3">
      <c r="A40" s="23" t="s">
        <v>397</v>
      </c>
      <c r="B40" s="24" t="s">
        <v>402</v>
      </c>
      <c r="C40" s="23" t="s">
        <v>403</v>
      </c>
      <c r="D40" s="23" t="s">
        <v>404</v>
      </c>
      <c r="F40" s="23" t="s">
        <v>405</v>
      </c>
    </row>
    <row r="41" spans="1:6" x14ac:dyDescent="0.3">
      <c r="A41" s="23" t="s">
        <v>397</v>
      </c>
      <c r="B41" s="24" t="s">
        <v>232</v>
      </c>
      <c r="C41" s="23" t="s">
        <v>406</v>
      </c>
      <c r="D41" s="23" t="s">
        <v>337</v>
      </c>
      <c r="F41" s="23" t="s">
        <v>407</v>
      </c>
    </row>
    <row r="42" spans="1:6" x14ac:dyDescent="0.3">
      <c r="A42" s="23" t="s">
        <v>397</v>
      </c>
      <c r="B42" s="24" t="s">
        <v>233</v>
      </c>
      <c r="C42" s="23" t="s">
        <v>408</v>
      </c>
      <c r="D42" s="23" t="s">
        <v>337</v>
      </c>
      <c r="F42" s="23" t="s">
        <v>409</v>
      </c>
    </row>
    <row r="43" spans="1:6" x14ac:dyDescent="0.3">
      <c r="F43" s="23" t="s">
        <v>410</v>
      </c>
    </row>
    <row r="44" spans="1:6" x14ac:dyDescent="0.3">
      <c r="F44" s="23" t="s">
        <v>411</v>
      </c>
    </row>
    <row r="45" spans="1:6" x14ac:dyDescent="0.3">
      <c r="F45" s="23" t="s">
        <v>412</v>
      </c>
    </row>
    <row r="46" spans="1:6" x14ac:dyDescent="0.3">
      <c r="F46" s="23" t="s">
        <v>413</v>
      </c>
    </row>
    <row r="47" spans="1:6" x14ac:dyDescent="0.3">
      <c r="F47" s="23" t="s">
        <v>414</v>
      </c>
    </row>
    <row r="48" spans="1:6"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sheetData>
  <sheetProtection sheet="1" objects="1" scenarios="1"/>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6e9ba6-b727-4941-9c78-80b1ea88c6fe" xsi:nil="true"/>
    <lcf76f155ced4ddcb4097134ff3c332f xmlns="862808c8-bce1-48c2-bc0c-d92102cf71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FED90AE044EA459A5AB2AD82498C7A" ma:contentTypeVersion="17" ma:contentTypeDescription="Create a new document." ma:contentTypeScope="" ma:versionID="b676ddd65b3b9d16e205ce0803ba2be1">
  <xsd:schema xmlns:xsd="http://www.w3.org/2001/XMLSchema" xmlns:xs="http://www.w3.org/2001/XMLSchema" xmlns:p="http://schemas.microsoft.com/office/2006/metadata/properties" xmlns:ns2="862808c8-bce1-48c2-bc0c-d92102cf71e9" xmlns:ns3="ab6e9ba6-b727-4941-9c78-80b1ea88c6fe" targetNamespace="http://schemas.microsoft.com/office/2006/metadata/properties" ma:root="true" ma:fieldsID="d010df9e57edeeed085a521e6ff390f5" ns2:_="" ns3:_="">
    <xsd:import namespace="862808c8-bce1-48c2-bc0c-d92102cf71e9"/>
    <xsd:import namespace="ab6e9ba6-b727-4941-9c78-80b1ea88c6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2808c8-bce1-48c2-bc0c-d92102cf7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19d7729-17ec-432f-96e5-5ca9df5b17c9"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6e9ba6-b727-4941-9c78-80b1ea88c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73ae3183-4a1e-4cc9-a7a8-a4c9a070490e}" ma:internalName="TaxCatchAll" ma:showField="CatchAllData" ma:web="ab6e9ba6-b727-4941-9c78-80b1ea88c6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408A28-008B-4E49-98C9-A7EBFF84F10D}">
  <ds:schemaRefs>
    <ds:schemaRef ds:uri="http://schemas.microsoft.com/sharepoint/v3/contenttype/forms"/>
  </ds:schemaRefs>
</ds:datastoreItem>
</file>

<file path=customXml/itemProps2.xml><?xml version="1.0" encoding="utf-8"?>
<ds:datastoreItem xmlns:ds="http://schemas.openxmlformats.org/officeDocument/2006/customXml" ds:itemID="{5734B3E8-C66D-4E0F-B2FC-0473C3748F4C}">
  <ds:schemaRefs>
    <ds:schemaRef ds:uri="http://schemas.microsoft.com/office/infopath/2007/PartnerControls"/>
    <ds:schemaRef ds:uri="http://schemas.microsoft.com/office/2006/documentManagement/types"/>
    <ds:schemaRef ds:uri="http://purl.org/dc/elements/1.1/"/>
    <ds:schemaRef ds:uri="http://www.w3.org/XML/1998/namespace"/>
    <ds:schemaRef ds:uri="http://schemas.microsoft.com/office/2006/metadata/properties"/>
    <ds:schemaRef ds:uri="http://purl.org/dc/dcmitype/"/>
    <ds:schemaRef ds:uri="http://purl.org/dc/terms/"/>
    <ds:schemaRef ds:uri="http://schemas.openxmlformats.org/package/2006/metadata/core-properties"/>
    <ds:schemaRef ds:uri="ab6e9ba6-b727-4941-9c78-80b1ea88c6fe"/>
    <ds:schemaRef ds:uri="862808c8-bce1-48c2-bc0c-d92102cf71e9"/>
  </ds:schemaRefs>
</ds:datastoreItem>
</file>

<file path=customXml/itemProps3.xml><?xml version="1.0" encoding="utf-8"?>
<ds:datastoreItem xmlns:ds="http://schemas.openxmlformats.org/officeDocument/2006/customXml" ds:itemID="{453C7DBA-4ACB-4D67-A4EC-A9A5AB012E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2808c8-bce1-48c2-bc0c-d92102cf71e9"/>
    <ds:schemaRef ds:uri="ab6e9ba6-b727-4941-9c78-80b1ea88c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Carrier Info</vt:lpstr>
      <vt:lpstr>Exh A - Financials</vt:lpstr>
      <vt:lpstr>Exh B - Enrollment</vt:lpstr>
      <vt:lpstr>Exh C - Service Category</vt:lpstr>
      <vt:lpstr>Exh D - Conditions</vt:lpstr>
      <vt:lpstr>Exh E - Pharmacy</vt:lpstr>
      <vt:lpstr>Reconciliation</vt:lpstr>
      <vt:lpstr>Data Dictionary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Julie Robinson</cp:lastModifiedBy>
  <cp:revision>0</cp:revision>
  <dcterms:created xsi:type="dcterms:W3CDTF">2026-10-01T17:10:28Z</dcterms:created>
  <dcterms:modified xsi:type="dcterms:W3CDTF">2026-10-05T21:06:01Z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0x010100C6FED90AE044EA459A5AB2AD82498C7A</vt:lpwstr>
  </property>
  <property fmtid="{D5CDD505-2E9C-101B-9397-08002B2CF9AE}" pid="3" name="MediaServiceImageTags">
    <vt:lpwstr/>
  </property>
</Properties>
</file>